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2980" windowHeight="8760"/>
  </bookViews>
  <sheets>
    <sheet name="FY21 2-13-20" sheetId="1" r:id="rId1"/>
  </sheets>
  <externalReferences>
    <externalReference r:id="rId2"/>
  </externalReferences>
  <definedNames>
    <definedName name="_xlnm.Print_Area" localSheetId="0">'FY21 2-13-20'!$A$1:$K$175</definedName>
  </definedNames>
  <calcPr calcId="145621"/>
</workbook>
</file>

<file path=xl/calcChain.xml><?xml version="1.0" encoding="utf-8"?>
<calcChain xmlns="http://schemas.openxmlformats.org/spreadsheetml/2006/main">
  <c r="J144" i="1" l="1"/>
  <c r="D146" i="1" l="1"/>
  <c r="D144" i="1"/>
  <c r="K179" i="1" l="1"/>
  <c r="K180" i="1" s="1"/>
  <c r="K181" i="1" s="1"/>
  <c r="K182" i="1" s="1"/>
  <c r="I147" i="1"/>
  <c r="I146" i="1"/>
  <c r="J146" i="1" s="1"/>
  <c r="I145" i="1"/>
  <c r="I143" i="1"/>
  <c r="J143" i="1" s="1"/>
  <c r="D143" i="1"/>
  <c r="I142" i="1"/>
  <c r="J142" i="1" s="1"/>
  <c r="D142" i="1"/>
  <c r="I141" i="1"/>
  <c r="J141" i="1" s="1"/>
  <c r="D141" i="1"/>
  <c r="V89" i="1"/>
  <c r="U89" i="1"/>
  <c r="T89" i="1"/>
  <c r="S89" i="1"/>
  <c r="R89" i="1"/>
  <c r="Q89" i="1"/>
  <c r="P89" i="1"/>
  <c r="V86" i="1"/>
  <c r="U86" i="1"/>
  <c r="T86" i="1"/>
  <c r="S86" i="1"/>
  <c r="R86" i="1"/>
  <c r="Q86" i="1"/>
  <c r="P86" i="1"/>
  <c r="V85" i="1"/>
  <c r="U85" i="1"/>
  <c r="T85" i="1"/>
  <c r="S85" i="1"/>
  <c r="R85" i="1"/>
  <c r="Q85" i="1"/>
  <c r="P85" i="1"/>
  <c r="W75" i="1"/>
  <c r="E72" i="1"/>
  <c r="F72" i="1" s="1"/>
  <c r="G72" i="1" s="1"/>
  <c r="H72" i="1" s="1"/>
  <c r="E71" i="1"/>
  <c r="F71" i="1" s="1"/>
  <c r="G71" i="1" s="1"/>
  <c r="H71" i="1" s="1"/>
  <c r="E70" i="1"/>
  <c r="F70" i="1" s="1"/>
  <c r="G70" i="1" s="1"/>
  <c r="H70" i="1" s="1"/>
  <c r="E69" i="1"/>
  <c r="F69" i="1" s="1"/>
  <c r="G69" i="1" s="1"/>
  <c r="H69" i="1" s="1"/>
  <c r="E68" i="1"/>
  <c r="F68" i="1" s="1"/>
  <c r="G68" i="1" s="1"/>
  <c r="H68" i="1" s="1"/>
  <c r="E67" i="1"/>
  <c r="F67" i="1" s="1"/>
  <c r="G67" i="1" s="1"/>
  <c r="H67" i="1" s="1"/>
  <c r="E66" i="1"/>
  <c r="F66" i="1" s="1"/>
  <c r="G66" i="1" s="1"/>
  <c r="H66" i="1" s="1"/>
  <c r="D50" i="1"/>
  <c r="E50" i="1" s="1"/>
  <c r="F50" i="1" s="1"/>
  <c r="G50" i="1" s="1"/>
  <c r="W45" i="1"/>
  <c r="W31" i="1"/>
  <c r="X31" i="1" s="1"/>
  <c r="X23" i="1"/>
  <c r="W20" i="1"/>
  <c r="W34" i="1" s="1"/>
  <c r="W16" i="1"/>
  <c r="W17" i="1" s="1"/>
  <c r="X10" i="1"/>
  <c r="W13" i="1" s="1"/>
  <c r="X20" i="1" l="1"/>
  <c r="Y20" i="1" s="1"/>
  <c r="Y39" i="1" s="1"/>
  <c r="W39" i="1"/>
  <c r="Y10" i="1"/>
  <c r="Z10" i="1" s="1"/>
  <c r="AA10" i="1" s="1"/>
  <c r="X11" i="1"/>
  <c r="Y24" i="1"/>
  <c r="Y23" i="1"/>
  <c r="Y31" i="1"/>
  <c r="X16" i="1"/>
  <c r="X24" i="1"/>
  <c r="W18" i="1"/>
  <c r="Y34" i="1" l="1"/>
  <c r="Z20" i="1"/>
  <c r="Z39" i="1" s="1"/>
  <c r="X34" i="1"/>
  <c r="X39" i="1"/>
  <c r="Y11" i="1"/>
  <c r="Z11" i="1"/>
  <c r="Y13" i="1"/>
  <c r="X13" i="1"/>
  <c r="AA20" i="1"/>
  <c r="AB10" i="1"/>
  <c r="AA11" i="1"/>
  <c r="Z13" i="1"/>
  <c r="Z23" i="1"/>
  <c r="Z31" i="1"/>
  <c r="Z24" i="1"/>
  <c r="X18" i="1"/>
  <c r="Y16" i="1"/>
  <c r="X17" i="1"/>
  <c r="Z34" i="1" l="1"/>
  <c r="AA23" i="1"/>
  <c r="AA24" i="1"/>
  <c r="AA31" i="1"/>
  <c r="AC10" i="1"/>
  <c r="AB11" i="1"/>
  <c r="AA13" i="1"/>
  <c r="Y18" i="1"/>
  <c r="Z16" i="1"/>
  <c r="Y17" i="1"/>
  <c r="AA34" i="1"/>
  <c r="AA39" i="1"/>
  <c r="AB20" i="1"/>
  <c r="AA16" i="1" l="1"/>
  <c r="Z17" i="1"/>
  <c r="Z18" i="1"/>
  <c r="AB34" i="1"/>
  <c r="AB39" i="1"/>
  <c r="AC20" i="1"/>
  <c r="AC11" i="1"/>
  <c r="AB13" i="1"/>
  <c r="AD10" i="1"/>
  <c r="AB31" i="1"/>
  <c r="AB24" i="1"/>
  <c r="AB23" i="1"/>
  <c r="AB16" i="1" l="1"/>
  <c r="AA17" i="1"/>
  <c r="AA18" i="1"/>
  <c r="AC34" i="1"/>
  <c r="AC39" i="1"/>
  <c r="AC13" i="1"/>
  <c r="AD11" i="1"/>
  <c r="AC23" i="1"/>
  <c r="AC31" i="1"/>
  <c r="AC24" i="1"/>
  <c r="AC16" i="1" l="1"/>
  <c r="AB17" i="1"/>
  <c r="AB18" i="1"/>
  <c r="AD23" i="1"/>
  <c r="AD24" i="1"/>
  <c r="AC17" i="1" l="1"/>
  <c r="AC18" i="1"/>
</calcChain>
</file>

<file path=xl/comments1.xml><?xml version="1.0" encoding="utf-8"?>
<comments xmlns="http://schemas.openxmlformats.org/spreadsheetml/2006/main">
  <authors>
    <author>Jennifer Chiarenza</author>
  </authors>
  <commentList>
    <comment ref="D50" authorId="0">
      <text>
        <r>
          <rPr>
            <b/>
            <sz val="9"/>
            <color indexed="81"/>
            <rFont val="Tahoma"/>
            <family val="2"/>
          </rPr>
          <t>Jennifer Chiarenza:</t>
        </r>
        <r>
          <rPr>
            <sz val="9"/>
            <color indexed="81"/>
            <rFont val="Tahoma"/>
            <family val="2"/>
          </rPr>
          <t xml:space="preserve">
Ask for source.</t>
        </r>
      </text>
    </comment>
  </commentList>
</comments>
</file>

<file path=xl/sharedStrings.xml><?xml version="1.0" encoding="utf-8"?>
<sst xmlns="http://schemas.openxmlformats.org/spreadsheetml/2006/main" count="349" uniqueCount="190">
  <si>
    <t>COMPENSATION / CLASSIFICATION TABLE</t>
  </si>
  <si>
    <t>FISCAL YEAR 2021</t>
  </si>
  <si>
    <t xml:space="preserve">Exempt Positions </t>
  </si>
  <si>
    <t>Grade</t>
  </si>
  <si>
    <t>Steps</t>
  </si>
  <si>
    <t>I</t>
  </si>
  <si>
    <t>II</t>
  </si>
  <si>
    <t>III</t>
  </si>
  <si>
    <t>IV</t>
  </si>
  <si>
    <t>V</t>
  </si>
  <si>
    <t>VI</t>
  </si>
  <si>
    <t>VII</t>
  </si>
  <si>
    <t>VIII</t>
  </si>
  <si>
    <t>Note #</t>
  </si>
  <si>
    <t>2</t>
  </si>
  <si>
    <t>21</t>
  </si>
  <si>
    <t>Chief of Fire (40 Hrs)</t>
  </si>
  <si>
    <t>Chief of Police (40 Hrs)</t>
  </si>
  <si>
    <t>Director of Finance/Accountant  (40 Hrs)</t>
  </si>
  <si>
    <t>Director of Public Works (40 Hrs)</t>
  </si>
  <si>
    <t>20</t>
  </si>
  <si>
    <t>Director of Planning &amp; Development (40 Hrs)</t>
  </si>
  <si>
    <t>9</t>
  </si>
  <si>
    <t>18</t>
  </si>
  <si>
    <t>Human Resources Director (40 Hrs)</t>
  </si>
  <si>
    <t>16</t>
  </si>
  <si>
    <t>Assistant DPW Director (40Hrs)</t>
  </si>
  <si>
    <t>15</t>
  </si>
  <si>
    <t>Recreation Director (40 Hrs)</t>
  </si>
  <si>
    <t>14</t>
  </si>
  <si>
    <t xml:space="preserve">Director of Assessors (37.5 Hrs)        </t>
  </si>
  <si>
    <t xml:space="preserve">Treasurer-Collector (37.5 Hrs)                       </t>
  </si>
  <si>
    <t>13</t>
  </si>
  <si>
    <t>Council on Aging Director (40 Hrs)</t>
  </si>
  <si>
    <t>12</t>
  </si>
  <si>
    <t>Town Clerk (Elected - Salary based on 37.5 Hrs)</t>
  </si>
  <si>
    <t>10</t>
  </si>
  <si>
    <t>Patton Homestead Director (37.5 Hrs)</t>
  </si>
  <si>
    <t>Emergency Center Supervisor (Vacant)</t>
  </si>
  <si>
    <t>Town Accountant (vacant)</t>
  </si>
  <si>
    <t>Hourly Positions</t>
  </si>
  <si>
    <t>Health Agent (&lt;19 Hrs)</t>
  </si>
  <si>
    <t>Public Health Nurse (37.5 Hrs)</t>
  </si>
  <si>
    <t>Chief Appraiser (37.5 Hrs)</t>
  </si>
  <si>
    <t>Assistant Finance Dir./Town Accountant (37.5 Hrs)</t>
  </si>
  <si>
    <t>Sealer of Weights &amp; Measures (&lt;19 Hrs)</t>
  </si>
  <si>
    <t>6</t>
  </si>
  <si>
    <t>7</t>
  </si>
  <si>
    <t>Energy Manager (&lt;19 Hrs)</t>
  </si>
  <si>
    <t>Assistant Treasurer/Collector (37.5 Hrs)</t>
  </si>
  <si>
    <t>8</t>
  </si>
  <si>
    <t>Asst. to the Town Manager (37.5 Hrs)</t>
  </si>
  <si>
    <t>Accounting Assistant/Benefits Coord. (37.5 Hrs)</t>
  </si>
  <si>
    <t>Fire Equipment Mechanic (&lt;19 Hrs)</t>
  </si>
  <si>
    <t>Health Inspector (&lt;19 Hrs)</t>
  </si>
  <si>
    <t xml:space="preserve">Reserve Patrolman  </t>
  </si>
  <si>
    <t>Facilities Maintenance Technician (40 Hrs)</t>
  </si>
  <si>
    <t>Information/Media Specialist (&lt;19 Hrs)</t>
  </si>
  <si>
    <t>Social Services Specialists (&lt;19 Hrs)</t>
  </si>
  <si>
    <r>
      <t xml:space="preserve">Emergency Center Dispatcher   </t>
    </r>
    <r>
      <rPr>
        <i/>
        <sz val="10"/>
        <rFont val="Times New Roman"/>
        <family val="1"/>
      </rPr>
      <t>(P/T)</t>
    </r>
  </si>
  <si>
    <t>4</t>
  </si>
  <si>
    <t>Clerk/Typist (&lt;19 Hrs)</t>
  </si>
  <si>
    <t>5</t>
  </si>
  <si>
    <t>Custodian (&lt;19 Hrs)</t>
  </si>
  <si>
    <r>
      <t xml:space="preserve">Animal Control Officer </t>
    </r>
    <r>
      <rPr>
        <i/>
        <sz val="10"/>
        <rFont val="Times New Roman"/>
        <family val="1"/>
      </rPr>
      <t xml:space="preserve">(Paid by Stipend)    </t>
    </r>
  </si>
  <si>
    <t>Matron</t>
  </si>
  <si>
    <t>Collective Bargaining Unions</t>
  </si>
  <si>
    <r>
      <rPr>
        <b/>
        <i/>
        <sz val="16"/>
        <rFont val="Times New Roman"/>
        <family val="1"/>
      </rPr>
      <t>Administrative Assistant Union</t>
    </r>
    <r>
      <rPr>
        <i/>
        <sz val="16"/>
        <rFont val="Times New Roman"/>
        <family val="1"/>
      </rPr>
      <t xml:space="preserve"> -</t>
    </r>
    <r>
      <rPr>
        <i/>
        <sz val="10"/>
        <color theme="1" tint="4.9989318521683403E-2"/>
        <rFont val="Times New Roman"/>
        <family val="1"/>
      </rPr>
      <t xml:space="preserve"> Hourly Compensation table established by Union Contract.  </t>
    </r>
  </si>
  <si>
    <t>7/1/19 - (existing agreement expires 6/30/22)</t>
  </si>
  <si>
    <t>Administrative Assistants</t>
  </si>
  <si>
    <t>Under Negotiations - Contract expires 6/30/20</t>
  </si>
  <si>
    <r>
      <rPr>
        <b/>
        <i/>
        <sz val="16"/>
        <color rgb="FFFF0000"/>
        <rFont val="Times New Roman"/>
        <family val="1"/>
      </rPr>
      <t xml:space="preserve">DPW Union - </t>
    </r>
    <r>
      <rPr>
        <i/>
        <sz val="10"/>
        <rFont val="Times New Roman"/>
        <family val="1"/>
      </rPr>
      <t xml:space="preserve">Hourly Compensation table established by Union Contract. </t>
    </r>
  </si>
  <si>
    <t>7/1/2014 - In Negotiations</t>
  </si>
  <si>
    <t>Start</t>
  </si>
  <si>
    <t>9 months</t>
  </si>
  <si>
    <t>21 months</t>
  </si>
  <si>
    <t>33 months</t>
  </si>
  <si>
    <t>45 months</t>
  </si>
  <si>
    <t>Foreman</t>
  </si>
  <si>
    <t>Mechanic</t>
  </si>
  <si>
    <t>Plant Operator - Primary</t>
  </si>
  <si>
    <t>Foreman 2</t>
  </si>
  <si>
    <t>Plant Operator - Secondary</t>
  </si>
  <si>
    <t>Heavy Equipment Operator</t>
  </si>
  <si>
    <t>Truck Driver/Laborer</t>
  </si>
  <si>
    <t>7/1/17  (existing agreement expires 6/30/20)</t>
  </si>
  <si>
    <t>Plant Operator-Primary</t>
  </si>
  <si>
    <r>
      <rPr>
        <b/>
        <i/>
        <sz val="16"/>
        <rFont val="Times New Roman"/>
        <family val="1"/>
      </rPr>
      <t>Firefighter Union</t>
    </r>
    <r>
      <rPr>
        <i/>
        <sz val="16"/>
        <rFont val="Times New Roman"/>
        <family val="1"/>
      </rPr>
      <t xml:space="preserve"> -</t>
    </r>
    <r>
      <rPr>
        <b/>
        <i/>
        <sz val="9"/>
        <rFont val="Times New Roman"/>
        <family val="1"/>
      </rPr>
      <t xml:space="preserve"> </t>
    </r>
    <r>
      <rPr>
        <i/>
        <sz val="10"/>
        <color theme="1" tint="4.9989318521683403E-2"/>
        <rFont val="Times New Roman"/>
        <family val="1"/>
      </rPr>
      <t xml:space="preserve">Hourly Compensation table established by Union Contract.  </t>
    </r>
  </si>
  <si>
    <r>
      <t>Firefighter Union</t>
    </r>
    <r>
      <rPr>
        <sz val="16"/>
        <color rgb="FFFF0000"/>
        <rFont val="Times New Roman"/>
        <family val="1"/>
      </rPr>
      <t xml:space="preserve"> -</t>
    </r>
    <r>
      <rPr>
        <b/>
        <sz val="9"/>
        <color rgb="FFFF0000"/>
        <rFont val="Times New Roman"/>
        <family val="1"/>
      </rPr>
      <t xml:space="preserve"> </t>
    </r>
    <r>
      <rPr>
        <sz val="10"/>
        <color theme="1" tint="4.9989318521683403E-2"/>
        <rFont val="Times New Roman"/>
        <family val="1"/>
      </rPr>
      <t xml:space="preserve">Hourly Compensation table established by Union Contract.  </t>
    </r>
  </si>
  <si>
    <t>7/1/19 (existing agreement expires 6/30/22)</t>
  </si>
  <si>
    <t xml:space="preserve">Firefighter/EMT </t>
  </si>
  <si>
    <t>11</t>
  </si>
  <si>
    <t>FF/Lieutenant-Inspector</t>
  </si>
  <si>
    <t>FF/EMT/Inspector</t>
  </si>
  <si>
    <t>FF/Captain-Inspector</t>
  </si>
  <si>
    <r>
      <t xml:space="preserve">EMT Certification Stipend  </t>
    </r>
    <r>
      <rPr>
        <i/>
        <sz val="10"/>
        <rFont val="Times New Roman"/>
        <family val="1"/>
      </rPr>
      <t xml:space="preserve"> (Bi-weekly)</t>
    </r>
  </si>
  <si>
    <r>
      <t xml:space="preserve">On-Call Stipend  </t>
    </r>
    <r>
      <rPr>
        <i/>
        <sz val="10"/>
        <rFont val="Times New Roman"/>
        <family val="1"/>
      </rPr>
      <t xml:space="preserve"> (per night)</t>
    </r>
  </si>
  <si>
    <r>
      <t xml:space="preserve">EMT Certification Stipend  </t>
    </r>
    <r>
      <rPr>
        <i/>
        <sz val="10"/>
        <rFont val="Times New Roman"/>
        <family val="1"/>
      </rPr>
      <t xml:space="preserve"> (Weekly)</t>
    </r>
  </si>
  <si>
    <r>
      <rPr>
        <b/>
        <i/>
        <sz val="16"/>
        <rFont val="Times New Roman"/>
        <family val="1"/>
      </rPr>
      <t>Police Union -</t>
    </r>
    <r>
      <rPr>
        <i/>
        <sz val="10"/>
        <rFont val="Times New Roman"/>
        <family val="1"/>
      </rPr>
      <t xml:space="preserve"> </t>
    </r>
    <r>
      <rPr>
        <i/>
        <sz val="10"/>
        <color theme="1" tint="4.9989318521683403E-2"/>
        <rFont val="Times New Roman"/>
        <family val="1"/>
      </rPr>
      <t xml:space="preserve">Hourly Compensation table established by Union Contract.  </t>
    </r>
  </si>
  <si>
    <t>PATROLMAN</t>
  </si>
  <si>
    <t>Upon completion of years of service</t>
  </si>
  <si>
    <t>1 yrs.</t>
  </si>
  <si>
    <t>5 yrs.</t>
  </si>
  <si>
    <t>10 yrs.</t>
  </si>
  <si>
    <t>15 yrs.</t>
  </si>
  <si>
    <t>20 yrs.</t>
  </si>
  <si>
    <t>Employees Hired Prior to 7/1/2010</t>
  </si>
  <si>
    <t>1, 3</t>
  </si>
  <si>
    <t>W/O College Degree</t>
  </si>
  <si>
    <t>BA/BS</t>
  </si>
  <si>
    <t>MA/MS</t>
  </si>
  <si>
    <t>Employees Hired After 7/1/2010</t>
  </si>
  <si>
    <t>SERGEANT</t>
  </si>
  <si>
    <t>LIEUTENANT</t>
  </si>
  <si>
    <r>
      <rPr>
        <b/>
        <i/>
        <sz val="16"/>
        <color rgb="FFFF0000"/>
        <rFont val="Times New Roman"/>
        <family val="1"/>
      </rPr>
      <t>Police &amp; Fire Signal Operator Union -</t>
    </r>
    <r>
      <rPr>
        <b/>
        <i/>
        <sz val="16"/>
        <rFont val="Times New Roman"/>
        <family val="1"/>
      </rPr>
      <t xml:space="preserve"> </t>
    </r>
    <r>
      <rPr>
        <i/>
        <sz val="10"/>
        <rFont val="Times New Roman"/>
        <family val="1"/>
      </rPr>
      <t xml:space="preserve">Hourly Compensation table established by Union Contract. </t>
    </r>
    <r>
      <rPr>
        <i/>
        <sz val="10"/>
        <color rgb="FFFF0000"/>
        <rFont val="Times New Roman"/>
        <family val="1"/>
      </rPr>
      <t xml:space="preserve"> </t>
    </r>
  </si>
  <si>
    <t>7/1/17 (existing agreement expires 6/30/20)</t>
  </si>
  <si>
    <r>
      <t xml:space="preserve">Dispatcher </t>
    </r>
    <r>
      <rPr>
        <i/>
        <sz val="10"/>
        <rFont val="Times New Roman"/>
        <family val="1"/>
      </rPr>
      <t>(annual base)</t>
    </r>
  </si>
  <si>
    <r>
      <t xml:space="preserve">Dispatcher </t>
    </r>
    <r>
      <rPr>
        <i/>
        <sz val="10"/>
        <rFont val="Times New Roman"/>
        <family val="1"/>
      </rPr>
      <t>(weekly rates)</t>
    </r>
  </si>
  <si>
    <t xml:space="preserve">Dispatcher </t>
  </si>
  <si>
    <t>Other Municipal Positions</t>
  </si>
  <si>
    <t>Elected/Appointed Positions</t>
  </si>
  <si>
    <t>Annual Salary</t>
  </si>
  <si>
    <t>Call Firefighters</t>
  </si>
  <si>
    <t>Hourly Wage</t>
  </si>
  <si>
    <t>Certified 5%</t>
  </si>
  <si>
    <t xml:space="preserve">   (MGL 41 s.108 &amp; 108A)</t>
  </si>
  <si>
    <t>Rank</t>
  </si>
  <si>
    <t>Town Manager</t>
  </si>
  <si>
    <t>Deputy Chief</t>
  </si>
  <si>
    <t>Chief of Police</t>
  </si>
  <si>
    <t>Captain</t>
  </si>
  <si>
    <t>Chief of Fire</t>
  </si>
  <si>
    <t>Lieutenant</t>
  </si>
  <si>
    <t>Selectmen/Chairman</t>
  </si>
  <si>
    <t>Inspector; Electrical/Building</t>
  </si>
  <si>
    <t>n/a</t>
  </si>
  <si>
    <t>Board of Assessors/Chairman</t>
  </si>
  <si>
    <t>Firefighter w/ CPR 1st. Responder</t>
  </si>
  <si>
    <t>Selectmen/Members</t>
  </si>
  <si>
    <t>Probationary Firefighter</t>
  </si>
  <si>
    <t>Board of Assessors/Members</t>
  </si>
  <si>
    <t>On-Call Stipend (per night)</t>
  </si>
  <si>
    <t xml:space="preserve">Board of Appeals/Chairman </t>
  </si>
  <si>
    <t xml:space="preserve">Board of Health/Chairman </t>
  </si>
  <si>
    <t>Board of Health/Members</t>
  </si>
  <si>
    <t>Occasional Help</t>
  </si>
  <si>
    <t>Range of Compensation</t>
  </si>
  <si>
    <t>Professional Stipends</t>
  </si>
  <si>
    <t>Annual Rate</t>
  </si>
  <si>
    <t xml:space="preserve">Registrar of Voters (annually)                                   </t>
  </si>
  <si>
    <t>Animal Control Officer/Inspector</t>
  </si>
  <si>
    <t>Seasonal Employee</t>
  </si>
  <si>
    <t>Animal Pick-Up (Deceased)</t>
  </si>
  <si>
    <t>Jul/Dec 2020</t>
  </si>
  <si>
    <t>Jan/Jun 2021</t>
  </si>
  <si>
    <t>Wildlife Officer</t>
  </si>
  <si>
    <t xml:space="preserve">Poll Worker                                                   </t>
  </si>
  <si>
    <t>Call Fire Deputy Chief</t>
  </si>
  <si>
    <t>Warden (Elections/Registration)</t>
  </si>
  <si>
    <t>EMT Certification (Police Officers)</t>
  </si>
  <si>
    <t>Senior Work-Off Program</t>
  </si>
  <si>
    <t>Harbormaster</t>
  </si>
  <si>
    <t>Professional Certifications</t>
  </si>
  <si>
    <t>Call Fire Captain</t>
  </si>
  <si>
    <t>Call Fire Training Officer</t>
  </si>
  <si>
    <t>Accreditation Stipend (Police)</t>
  </si>
  <si>
    <t>Legend Notes</t>
  </si>
  <si>
    <t>Position also receives either a "Professional Stipend" or additional compensation for certification.  See M.G.L. Ch. 41, Sec. 19K &amp; 108P.</t>
  </si>
  <si>
    <t>Differs from Wage Grid table; see "Other Municipal Positions" section for additional information.</t>
  </si>
  <si>
    <t>Shift differential is 7% for Evening and 9% for Midnight shift.</t>
  </si>
  <si>
    <t>Shift differential is 5% for Evening and 7% for Midnight shift.</t>
  </si>
  <si>
    <t>Position is shared with the Town of Manchester-by-the-Sea; 50% cost sharing.</t>
  </si>
  <si>
    <t>Position is shared with the Town of Wenham and HWRSD; cost sharing in accordance with contract/approved hours.</t>
  </si>
  <si>
    <t>Under negotiations; contract expires 6/30/2020.</t>
  </si>
  <si>
    <t>Minimum Wage</t>
  </si>
  <si>
    <t>Ray's request</t>
  </si>
  <si>
    <t>2019</t>
  </si>
  <si>
    <t>Senior Firefighter</t>
  </si>
  <si>
    <t>7.5% increase</t>
  </si>
  <si>
    <t>2020</t>
  </si>
  <si>
    <t>Call Lieutenant</t>
  </si>
  <si>
    <t>2021</t>
  </si>
  <si>
    <t>2022</t>
  </si>
  <si>
    <t>2023</t>
  </si>
  <si>
    <t>Community Projects Manager (37.5 Hrs)</t>
  </si>
  <si>
    <t>Position partially funded through the Community Preservation Act Fund and Affordable Housing Trust.</t>
  </si>
  <si>
    <t>APPENDIX A</t>
  </si>
  <si>
    <t>Grades 6 &amp; 7 are based on the Administrative Union Contract wage grid</t>
  </si>
  <si>
    <r>
      <t xml:space="preserve">Conservation Coordinator (19 Hrs)  </t>
    </r>
    <r>
      <rPr>
        <b/>
        <sz val="10"/>
        <rFont val="Times New Roman"/>
        <family val="1"/>
      </rPr>
      <t xml:space="preserve">      </t>
    </r>
  </si>
  <si>
    <t>Senior Firefighter (provisional)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</si>
</sst>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0.00_);\(0.00\)"/>
    <numFmt numFmtId="165" formatCode="0.0%"/>
    <numFmt numFmtId="166" formatCode="_(* #,##0.00_);_(* \(#,##0.00\);_(* &quot;-&quot;_);_(@_)"/>
    <numFmt numFmtId="167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Times New Roman"/>
      <family val="1"/>
    </font>
    <font>
      <b/>
      <u/>
      <sz val="18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b/>
      <i/>
      <sz val="16"/>
      <name val="Times New Roman"/>
      <family val="1"/>
    </font>
    <font>
      <sz val="9"/>
      <name val="Times New Roman"/>
      <family val="1"/>
    </font>
    <font>
      <b/>
      <i/>
      <sz val="14"/>
      <color rgb="FFFF0000"/>
      <name val="Times New Roman"/>
      <family val="1"/>
    </font>
    <font>
      <i/>
      <sz val="16"/>
      <color rgb="FFFF0000"/>
      <name val="Times New Roman"/>
      <family val="1"/>
    </font>
    <font>
      <i/>
      <sz val="16"/>
      <name val="Times New Roman"/>
      <family val="1"/>
    </font>
    <font>
      <i/>
      <sz val="10"/>
      <color theme="1" tint="4.9989318521683403E-2"/>
      <name val="Times New Roman"/>
      <family val="1"/>
    </font>
    <font>
      <b/>
      <i/>
      <sz val="10"/>
      <name val="Times New Roman"/>
      <family val="1"/>
    </font>
    <font>
      <b/>
      <i/>
      <sz val="16"/>
      <color rgb="FFFF0000"/>
      <name val="Times New Roman"/>
      <family val="1"/>
    </font>
    <font>
      <b/>
      <i/>
      <sz val="9"/>
      <name val="Times New Roman"/>
      <family val="1"/>
    </font>
    <font>
      <b/>
      <sz val="16"/>
      <color rgb="FFFF0000"/>
      <name val="Times New Roman"/>
      <family val="1"/>
    </font>
    <font>
      <sz val="16"/>
      <color rgb="FFFF0000"/>
      <name val="Times New Roman"/>
      <family val="1"/>
    </font>
    <font>
      <b/>
      <sz val="9"/>
      <color rgb="FFFF0000"/>
      <name val="Times New Roman"/>
      <family val="1"/>
    </font>
    <font>
      <sz val="10"/>
      <color theme="1" tint="4.9989318521683403E-2"/>
      <name val="Times New Roman"/>
      <family val="1"/>
    </font>
    <font>
      <b/>
      <sz val="12"/>
      <name val="Times New Roman"/>
      <family val="1"/>
    </font>
    <font>
      <i/>
      <sz val="10"/>
      <color rgb="FFFF0000"/>
      <name val="Times New Roman"/>
      <family val="1"/>
    </font>
    <font>
      <b/>
      <u/>
      <sz val="16"/>
      <name val="Times New Roman"/>
      <family val="1"/>
    </font>
    <font>
      <b/>
      <sz val="11"/>
      <name val="Times New Roman"/>
      <family val="1"/>
    </font>
    <font>
      <b/>
      <sz val="10"/>
      <color rgb="FFC0000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i/>
      <sz val="10"/>
      <color theme="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233">
    <xf numFmtId="0" fontId="0" fillId="0" borderId="0" xfId="0"/>
    <xf numFmtId="0" fontId="2" fillId="0" borderId="0" xfId="3" applyAlignment="1"/>
    <xf numFmtId="0" fontId="2" fillId="0" borderId="0" xfId="3"/>
    <xf numFmtId="164" fontId="2" fillId="0" borderId="0" xfId="3" applyNumberFormat="1"/>
    <xf numFmtId="0" fontId="5" fillId="0" borderId="0" xfId="3" applyFont="1" applyFill="1" applyAlignment="1"/>
    <xf numFmtId="165" fontId="4" fillId="0" borderId="0" xfId="4" applyNumberFormat="1" applyFont="1" applyFill="1" applyAlignment="1"/>
    <xf numFmtId="0" fontId="5" fillId="0" borderId="0" xfId="3" applyFont="1" applyFill="1" applyAlignment="1">
      <alignment vertical="top"/>
    </xf>
    <xf numFmtId="0" fontId="3" fillId="0" borderId="0" xfId="3" applyFont="1" applyFill="1" applyAlignment="1">
      <alignment horizontal="center"/>
    </xf>
    <xf numFmtId="43" fontId="3" fillId="0" borderId="0" xfId="1" applyFont="1" applyFill="1" applyAlignment="1">
      <alignment horizontal="center"/>
    </xf>
    <xf numFmtId="49" fontId="6" fillId="0" borderId="0" xfId="3" applyNumberFormat="1" applyFont="1" applyFill="1" applyBorder="1" applyAlignment="1">
      <alignment horizontal="center"/>
    </xf>
    <xf numFmtId="9" fontId="8" fillId="0" borderId="0" xfId="3" applyNumberFormat="1" applyFont="1" applyFill="1" applyAlignment="1"/>
    <xf numFmtId="10" fontId="8" fillId="0" borderId="0" xfId="3" applyNumberFormat="1" applyFont="1" applyFill="1" applyAlignment="1"/>
    <xf numFmtId="0" fontId="8" fillId="0" borderId="0" xfId="3" applyFont="1" applyFill="1" applyAlignment="1"/>
    <xf numFmtId="43" fontId="8" fillId="0" borderId="0" xfId="3" applyNumberFormat="1" applyFont="1" applyFill="1" applyAlignment="1"/>
    <xf numFmtId="0" fontId="10" fillId="0" borderId="0" xfId="3" applyFont="1" applyFill="1" applyBorder="1"/>
    <xf numFmtId="0" fontId="2" fillId="0" borderId="0" xfId="3" applyFill="1" applyBorder="1"/>
    <xf numFmtId="164" fontId="2" fillId="0" borderId="0" xfId="3" applyNumberFormat="1" applyFill="1" applyBorder="1"/>
    <xf numFmtId="49" fontId="6" fillId="0" borderId="0" xfId="3" applyNumberFormat="1" applyFont="1" applyFill="1" applyBorder="1" applyAlignment="1"/>
    <xf numFmtId="2" fontId="2" fillId="0" borderId="0" xfId="3" applyNumberFormat="1" applyFill="1" applyBorder="1"/>
    <xf numFmtId="49" fontId="6" fillId="0" borderId="2" xfId="3" applyNumberFormat="1" applyFont="1" applyFill="1" applyBorder="1" applyAlignment="1">
      <alignment horizontal="center"/>
    </xf>
    <xf numFmtId="0" fontId="8" fillId="0" borderId="5" xfId="3" applyFont="1" applyFill="1" applyBorder="1" applyAlignment="1">
      <alignment horizontal="left" indent="1"/>
    </xf>
    <xf numFmtId="166" fontId="8" fillId="0" borderId="2" xfId="5" applyNumberFormat="1" applyFont="1" applyFill="1" applyBorder="1"/>
    <xf numFmtId="43" fontId="8" fillId="0" borderId="2" xfId="1" applyFont="1" applyFill="1" applyBorder="1"/>
    <xf numFmtId="0" fontId="2" fillId="0" borderId="0" xfId="3" applyBorder="1"/>
    <xf numFmtId="164" fontId="2" fillId="0" borderId="0" xfId="3" applyNumberFormat="1" applyBorder="1"/>
    <xf numFmtId="0" fontId="6" fillId="0" borderId="2" xfId="3" applyNumberFormat="1" applyFont="1" applyFill="1" applyBorder="1" applyAlignment="1">
      <alignment horizontal="center"/>
    </xf>
    <xf numFmtId="166" fontId="4" fillId="0" borderId="0" xfId="5" applyNumberFormat="1" applyFont="1" applyFill="1" applyBorder="1"/>
    <xf numFmtId="43" fontId="4" fillId="0" borderId="0" xfId="3" applyNumberFormat="1" applyFont="1" applyBorder="1"/>
    <xf numFmtId="0" fontId="6" fillId="0" borderId="0" xfId="3" applyNumberFormat="1" applyFont="1" applyFill="1" applyBorder="1" applyAlignment="1">
      <alignment horizontal="center"/>
    </xf>
    <xf numFmtId="166" fontId="2" fillId="0" borderId="0" xfId="5" applyNumberFormat="1" applyFont="1" applyFill="1" applyBorder="1"/>
    <xf numFmtId="0" fontId="2" fillId="0" borderId="0" xfId="3" applyFont="1" applyFill="1" applyBorder="1"/>
    <xf numFmtId="43" fontId="2" fillId="0" borderId="0" xfId="3" applyNumberFormat="1" applyFont="1" applyFill="1" applyBorder="1"/>
    <xf numFmtId="164" fontId="2" fillId="0" borderId="0" xfId="3" applyNumberFormat="1" applyFont="1" applyFill="1" applyBorder="1"/>
    <xf numFmtId="43" fontId="4" fillId="0" borderId="0" xfId="3" applyNumberFormat="1" applyFont="1" applyFill="1" applyBorder="1"/>
    <xf numFmtId="0" fontId="6" fillId="3" borderId="2" xfId="3" applyNumberFormat="1" applyFont="1" applyFill="1" applyBorder="1" applyAlignment="1">
      <alignment horizontal="center"/>
    </xf>
    <xf numFmtId="0" fontId="8" fillId="3" borderId="5" xfId="3" applyFont="1" applyFill="1" applyBorder="1" applyAlignment="1">
      <alignment horizontal="left" indent="1"/>
    </xf>
    <xf numFmtId="166" fontId="8" fillId="3" borderId="2" xfId="5" applyNumberFormat="1" applyFont="1" applyFill="1" applyBorder="1"/>
    <xf numFmtId="43" fontId="8" fillId="3" borderId="2" xfId="1" applyFont="1" applyFill="1" applyBorder="1"/>
    <xf numFmtId="49" fontId="6" fillId="3" borderId="2" xfId="3" applyNumberFormat="1" applyFont="1" applyFill="1" applyBorder="1" applyAlignment="1">
      <alignment horizontal="center"/>
    </xf>
    <xf numFmtId="0" fontId="8" fillId="0" borderId="0" xfId="3" applyFont="1" applyFill="1" applyBorder="1" applyAlignment="1">
      <alignment horizontal="left" indent="1"/>
    </xf>
    <xf numFmtId="41" fontId="8" fillId="0" borderId="0" xfId="5" applyNumberFormat="1" applyFont="1" applyFill="1" applyBorder="1"/>
    <xf numFmtId="43" fontId="8" fillId="0" borderId="0" xfId="1" applyFont="1" applyFill="1" applyBorder="1"/>
    <xf numFmtId="0" fontId="2" fillId="0" borderId="0" xfId="3" applyFill="1"/>
    <xf numFmtId="164" fontId="2" fillId="0" borderId="0" xfId="3" applyNumberFormat="1" applyFill="1"/>
    <xf numFmtId="41" fontId="2" fillId="0" borderId="0" xfId="5" applyNumberFormat="1" applyFont="1" applyFill="1" applyBorder="1"/>
    <xf numFmtId="43" fontId="2" fillId="0" borderId="0" xfId="3" applyNumberFormat="1" applyBorder="1"/>
    <xf numFmtId="0" fontId="8" fillId="0" borderId="2" xfId="3" applyFont="1" applyFill="1" applyBorder="1" applyAlignment="1">
      <alignment horizontal="left" indent="1"/>
    </xf>
    <xf numFmtId="0" fontId="8" fillId="0" borderId="5" xfId="6" applyFont="1" applyFill="1" applyBorder="1" applyAlignment="1">
      <alignment horizontal="left" vertical="center" indent="1"/>
    </xf>
    <xf numFmtId="43" fontId="8" fillId="0" borderId="2" xfId="5" applyNumberFormat="1" applyFont="1" applyFill="1" applyBorder="1"/>
    <xf numFmtId="167" fontId="2" fillId="0" borderId="0" xfId="3" applyNumberFormat="1" applyBorder="1"/>
    <xf numFmtId="43" fontId="8" fillId="2" borderId="2" xfId="5" applyNumberFormat="1" applyFont="1" applyFill="1" applyBorder="1"/>
    <xf numFmtId="43" fontId="8" fillId="2" borderId="2" xfId="1" applyFont="1" applyFill="1" applyBorder="1"/>
    <xf numFmtId="43" fontId="8" fillId="0" borderId="0" xfId="5" applyNumberFormat="1" applyFont="1" applyFill="1" applyBorder="1"/>
    <xf numFmtId="43" fontId="12" fillId="2" borderId="2" xfId="1" applyFont="1" applyFill="1" applyBorder="1"/>
    <xf numFmtId="43" fontId="2" fillId="0" borderId="0" xfId="1" applyFont="1" applyFill="1"/>
    <xf numFmtId="14" fontId="2" fillId="0" borderId="0" xfId="3" applyNumberFormat="1"/>
    <xf numFmtId="0" fontId="6" fillId="4" borderId="2" xfId="3" applyNumberFormat="1" applyFont="1" applyFill="1" applyBorder="1" applyAlignment="1">
      <alignment horizontal="center"/>
    </xf>
    <xf numFmtId="0" fontId="8" fillId="4" borderId="2" xfId="3" applyFont="1" applyFill="1" applyBorder="1" applyAlignment="1">
      <alignment horizontal="left" indent="1"/>
    </xf>
    <xf numFmtId="166" fontId="8" fillId="4" borderId="2" xfId="5" applyNumberFormat="1" applyFont="1" applyFill="1" applyBorder="1"/>
    <xf numFmtId="43" fontId="8" fillId="4" borderId="2" xfId="5" applyNumberFormat="1" applyFont="1" applyFill="1" applyBorder="1"/>
    <xf numFmtId="43" fontId="8" fillId="0" borderId="2" xfId="3" applyNumberFormat="1" applyFont="1" applyFill="1" applyBorder="1"/>
    <xf numFmtId="0" fontId="8" fillId="0" borderId="0" xfId="3" applyFont="1" applyFill="1"/>
    <xf numFmtId="0" fontId="10" fillId="0" borderId="0" xfId="3" applyFont="1" applyFill="1" applyBorder="1" applyAlignment="1">
      <alignment horizontal="center" vertical="center"/>
    </xf>
    <xf numFmtId="43" fontId="8" fillId="0" borderId="0" xfId="1" applyFont="1" applyFill="1"/>
    <xf numFmtId="0" fontId="13" fillId="0" borderId="0" xfId="3" applyFont="1" applyFill="1" applyBorder="1" applyAlignment="1">
      <alignment vertical="center"/>
    </xf>
    <xf numFmtId="0" fontId="8" fillId="0" borderId="0" xfId="3" applyFont="1" applyFill="1" applyBorder="1"/>
    <xf numFmtId="49" fontId="6" fillId="0" borderId="0" xfId="3" applyNumberFormat="1" applyFont="1" applyFill="1" applyBorder="1" applyAlignment="1">
      <alignment horizontal="center" vertical="center"/>
    </xf>
    <xf numFmtId="0" fontId="2" fillId="0" borderId="0" xfId="3" applyFill="1" applyAlignment="1">
      <alignment vertical="center"/>
    </xf>
    <xf numFmtId="164" fontId="2" fillId="0" borderId="0" xfId="3" applyNumberFormat="1" applyFill="1" applyAlignment="1">
      <alignment vertical="center"/>
    </xf>
    <xf numFmtId="14" fontId="17" fillId="0" borderId="5" xfId="3" applyNumberFormat="1" applyFont="1" applyFill="1" applyBorder="1" applyAlignment="1">
      <alignment horizontal="left" vertical="center"/>
    </xf>
    <xf numFmtId="0" fontId="8" fillId="0" borderId="2" xfId="3" applyFont="1" applyFill="1" applyBorder="1"/>
    <xf numFmtId="0" fontId="10" fillId="0" borderId="5" xfId="3" applyFont="1" applyFill="1" applyBorder="1" applyAlignment="1">
      <alignment horizontal="right" vertical="center"/>
    </xf>
    <xf numFmtId="0" fontId="10" fillId="0" borderId="2" xfId="3" applyFont="1" applyFill="1" applyBorder="1" applyAlignment="1">
      <alignment horizontal="center"/>
    </xf>
    <xf numFmtId="43" fontId="10" fillId="0" borderId="2" xfId="1" applyFont="1" applyFill="1" applyBorder="1" applyAlignment="1">
      <alignment horizontal="center"/>
    </xf>
    <xf numFmtId="166" fontId="8" fillId="0" borderId="0" xfId="5" applyNumberFormat="1" applyFont="1" applyFill="1" applyBorder="1"/>
    <xf numFmtId="43" fontId="8" fillId="0" borderId="0" xfId="3" applyNumberFormat="1" applyFont="1" applyFill="1" applyBorder="1"/>
    <xf numFmtId="0" fontId="13" fillId="0" borderId="0" xfId="3" applyFont="1" applyFill="1" applyBorder="1" applyAlignment="1"/>
    <xf numFmtId="49" fontId="6" fillId="0" borderId="4" xfId="3" applyNumberFormat="1" applyFont="1" applyFill="1" applyBorder="1" applyAlignment="1">
      <alignment horizontal="center"/>
    </xf>
    <xf numFmtId="14" fontId="17" fillId="0" borderId="9" xfId="3" applyNumberFormat="1" applyFont="1" applyFill="1" applyBorder="1" applyAlignment="1">
      <alignment horizontal="left" vertical="center"/>
    </xf>
    <xf numFmtId="0" fontId="8" fillId="0" borderId="4" xfId="3" applyFont="1" applyFill="1" applyBorder="1"/>
    <xf numFmtId="0" fontId="10" fillId="5" borderId="2" xfId="3" applyFont="1" applyFill="1" applyBorder="1" applyAlignment="1">
      <alignment horizontal="center"/>
    </xf>
    <xf numFmtId="166" fontId="8" fillId="6" borderId="2" xfId="5" applyNumberFormat="1" applyFont="1" applyFill="1" applyBorder="1"/>
    <xf numFmtId="43" fontId="8" fillId="6" borderId="2" xfId="5" applyNumberFormat="1" applyFont="1" applyFill="1" applyBorder="1"/>
    <xf numFmtId="0" fontId="8" fillId="5" borderId="2" xfId="3" applyFont="1" applyFill="1" applyBorder="1"/>
    <xf numFmtId="0" fontId="8" fillId="5" borderId="3" xfId="3" applyFont="1" applyFill="1" applyBorder="1"/>
    <xf numFmtId="0" fontId="8" fillId="0" borderId="3" xfId="3" applyFont="1" applyFill="1" applyBorder="1"/>
    <xf numFmtId="0" fontId="10" fillId="0" borderId="0" xfId="3" applyFont="1" applyFill="1" applyBorder="1" applyAlignment="1">
      <alignment horizontal="center"/>
    </xf>
    <xf numFmtId="0" fontId="8" fillId="0" borderId="5" xfId="0" applyFont="1" applyFill="1" applyBorder="1" applyAlignment="1">
      <alignment horizontal="left" indent="1"/>
    </xf>
    <xf numFmtId="43" fontId="8" fillId="0" borderId="2" xfId="1" applyNumberFormat="1" applyFont="1" applyFill="1" applyBorder="1"/>
    <xf numFmtId="0" fontId="8" fillId="0" borderId="0" xfId="0" applyFont="1" applyFill="1" applyBorder="1" applyAlignment="1">
      <alignment horizontal="left" indent="1"/>
    </xf>
    <xf numFmtId="43" fontId="8" fillId="0" borderId="0" xfId="1" applyNumberFormat="1" applyFont="1" applyFill="1" applyBorder="1"/>
    <xf numFmtId="0" fontId="8" fillId="0" borderId="10" xfId="3" applyFont="1" applyFill="1" applyBorder="1"/>
    <xf numFmtId="49" fontId="6" fillId="0" borderId="3" xfId="3" applyNumberFormat="1" applyFont="1" applyFill="1" applyBorder="1" applyAlignment="1"/>
    <xf numFmtId="0" fontId="10" fillId="0" borderId="2" xfId="3" applyFont="1" applyFill="1" applyBorder="1" applyAlignment="1">
      <alignment horizontal="right" vertical="center"/>
    </xf>
    <xf numFmtId="166" fontId="8" fillId="0" borderId="4" xfId="5" applyNumberFormat="1" applyFont="1" applyFill="1" applyBorder="1"/>
    <xf numFmtId="43" fontId="8" fillId="0" borderId="4" xfId="5" applyNumberFormat="1" applyFont="1" applyFill="1" applyBorder="1"/>
    <xf numFmtId="0" fontId="18" fillId="2" borderId="6" xfId="3" applyFont="1" applyFill="1" applyBorder="1" applyAlignment="1">
      <alignment horizontal="left" vertical="center"/>
    </xf>
    <xf numFmtId="0" fontId="18" fillId="2" borderId="7" xfId="3" applyFont="1" applyFill="1" applyBorder="1" applyAlignment="1">
      <alignment horizontal="left" vertical="center"/>
    </xf>
    <xf numFmtId="0" fontId="18" fillId="2" borderId="5" xfId="3" applyFont="1" applyFill="1" applyBorder="1" applyAlignment="1">
      <alignment horizontal="left" vertical="center"/>
    </xf>
    <xf numFmtId="43" fontId="8" fillId="0" borderId="11" xfId="3" applyNumberFormat="1" applyFont="1" applyFill="1" applyBorder="1"/>
    <xf numFmtId="14" fontId="24" fillId="0" borderId="5" xfId="3" applyNumberFormat="1" applyFont="1" applyFill="1" applyBorder="1" applyAlignment="1">
      <alignment horizontal="left" vertical="center"/>
    </xf>
    <xf numFmtId="0" fontId="10" fillId="0" borderId="5" xfId="3" applyFont="1" applyFill="1" applyBorder="1" applyAlignment="1">
      <alignment horizontal="right" vertical="center" wrapText="1"/>
    </xf>
    <xf numFmtId="49" fontId="6" fillId="0" borderId="2" xfId="3" applyNumberFormat="1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left" vertical="center" wrapText="1"/>
    </xf>
    <xf numFmtId="0" fontId="10" fillId="0" borderId="2" xfId="3" applyFont="1" applyFill="1" applyBorder="1" applyAlignment="1">
      <alignment horizontal="center" vertical="center"/>
    </xf>
    <xf numFmtId="43" fontId="8" fillId="0" borderId="11" xfId="3" applyNumberFormat="1" applyFont="1" applyFill="1" applyBorder="1" applyAlignment="1">
      <alignment vertical="center"/>
    </xf>
    <xf numFmtId="0" fontId="10" fillId="0" borderId="5" xfId="3" applyFont="1" applyFill="1" applyBorder="1" applyAlignment="1"/>
    <xf numFmtId="0" fontId="6" fillId="0" borderId="2" xfId="3" applyFont="1" applyFill="1" applyBorder="1" applyAlignment="1">
      <alignment horizontal="right" vertical="center" wrapText="1"/>
    </xf>
    <xf numFmtId="9" fontId="10" fillId="0" borderId="2" xfId="2" applyFont="1" applyFill="1" applyBorder="1" applyAlignment="1">
      <alignment horizontal="center" vertical="center"/>
    </xf>
    <xf numFmtId="9" fontId="8" fillId="0" borderId="11" xfId="2" applyFont="1" applyFill="1" applyBorder="1"/>
    <xf numFmtId="0" fontId="8" fillId="0" borderId="5" xfId="3" applyFont="1" applyFill="1" applyBorder="1" applyAlignment="1">
      <alignment horizontal="right"/>
    </xf>
    <xf numFmtId="0" fontId="10" fillId="0" borderId="5" xfId="3" applyFont="1" applyFill="1" applyBorder="1" applyAlignment="1">
      <alignment vertical="center"/>
    </xf>
    <xf numFmtId="43" fontId="10" fillId="0" borderId="2" xfId="3" applyNumberFormat="1" applyFont="1" applyFill="1" applyBorder="1" applyAlignment="1">
      <alignment horizontal="center"/>
    </xf>
    <xf numFmtId="9" fontId="8" fillId="0" borderId="0" xfId="2" applyFont="1" applyFill="1" applyBorder="1"/>
    <xf numFmtId="43" fontId="17" fillId="0" borderId="2" xfId="3" applyNumberFormat="1" applyFont="1" applyFill="1" applyBorder="1" applyAlignment="1"/>
    <xf numFmtId="43" fontId="17" fillId="0" borderId="2" xfId="1" applyFont="1" applyFill="1" applyBorder="1" applyAlignment="1"/>
    <xf numFmtId="0" fontId="10" fillId="0" borderId="2" xfId="3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center"/>
    </xf>
    <xf numFmtId="49" fontId="6" fillId="6" borderId="0" xfId="3" applyNumberFormat="1" applyFont="1" applyFill="1" applyBorder="1" applyAlignment="1">
      <alignment horizontal="center" vertical="center"/>
    </xf>
    <xf numFmtId="49" fontId="6" fillId="6" borderId="2" xfId="3" applyNumberFormat="1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left" indent="1"/>
    </xf>
    <xf numFmtId="43" fontId="8" fillId="6" borderId="2" xfId="1" applyFont="1" applyFill="1" applyBorder="1" applyAlignment="1">
      <alignment horizontal="center" vertical="center"/>
    </xf>
    <xf numFmtId="164" fontId="2" fillId="6" borderId="0" xfId="3" applyNumberFormat="1" applyFill="1" applyAlignment="1">
      <alignment vertical="center"/>
    </xf>
    <xf numFmtId="0" fontId="2" fillId="6" borderId="0" xfId="3" applyFill="1" applyAlignment="1">
      <alignment vertical="center"/>
    </xf>
    <xf numFmtId="0" fontId="6" fillId="6" borderId="0" xfId="3" applyNumberFormat="1" applyFont="1" applyFill="1" applyBorder="1" applyAlignment="1">
      <alignment horizontal="center"/>
    </xf>
    <xf numFmtId="0" fontId="6" fillId="6" borderId="2" xfId="3" applyNumberFormat="1" applyFont="1" applyFill="1" applyBorder="1" applyAlignment="1">
      <alignment horizontal="center"/>
    </xf>
    <xf numFmtId="43" fontId="8" fillId="6" borderId="2" xfId="1" applyNumberFormat="1" applyFont="1" applyFill="1" applyBorder="1"/>
    <xf numFmtId="43" fontId="8" fillId="6" borderId="2" xfId="1" applyFont="1" applyFill="1" applyBorder="1"/>
    <xf numFmtId="164" fontId="2" fillId="6" borderId="0" xfId="3" applyNumberFormat="1" applyFill="1"/>
    <xf numFmtId="0" fontId="2" fillId="6" borderId="0" xfId="3" applyFill="1"/>
    <xf numFmtId="0" fontId="26" fillId="0" borderId="0" xfId="3" applyFont="1" applyFill="1" applyBorder="1" applyAlignment="1">
      <alignment vertical="top"/>
    </xf>
    <xf numFmtId="49" fontId="6" fillId="0" borderId="12" xfId="3" applyNumberFormat="1" applyFont="1" applyFill="1" applyBorder="1" applyAlignment="1">
      <alignment horizontal="center"/>
    </xf>
    <xf numFmtId="0" fontId="27" fillId="0" borderId="8" xfId="3" applyFont="1" applyFill="1" applyBorder="1" applyAlignment="1">
      <alignment horizontal="left"/>
    </xf>
    <xf numFmtId="0" fontId="10" fillId="0" borderId="0" xfId="3" applyFont="1" applyFill="1" applyBorder="1" applyAlignment="1">
      <alignment horizontal="right"/>
    </xf>
    <xf numFmtId="0" fontId="27" fillId="0" borderId="12" xfId="3" applyFont="1" applyFill="1" applyBorder="1" applyAlignment="1"/>
    <xf numFmtId="0" fontId="10" fillId="0" borderId="8" xfId="3" applyFont="1" applyFill="1" applyBorder="1" applyAlignment="1"/>
    <xf numFmtId="0" fontId="10" fillId="0" borderId="13" xfId="3" applyFont="1" applyFill="1" applyBorder="1" applyAlignment="1"/>
    <xf numFmtId="43" fontId="8" fillId="0" borderId="0" xfId="1" applyFont="1" applyFill="1" applyBorder="1" applyAlignment="1"/>
    <xf numFmtId="164" fontId="2" fillId="0" borderId="0" xfId="3" applyNumberFormat="1" applyFill="1" applyAlignment="1"/>
    <xf numFmtId="0" fontId="2" fillId="0" borderId="0" xfId="3" applyFill="1" applyAlignment="1"/>
    <xf numFmtId="49" fontId="6" fillId="0" borderId="14" xfId="3" applyNumberFormat="1" applyFont="1" applyFill="1" applyBorder="1" applyAlignment="1">
      <alignment horizontal="center"/>
    </xf>
    <xf numFmtId="0" fontId="27" fillId="0" borderId="1" xfId="3" applyFont="1" applyFill="1" applyBorder="1" applyAlignment="1">
      <alignment horizontal="left" vertical="center"/>
    </xf>
    <xf numFmtId="49" fontId="6" fillId="0" borderId="0" xfId="3" applyNumberFormat="1" applyFont="1" applyFill="1" applyBorder="1" applyAlignment="1">
      <alignment horizontal="right"/>
    </xf>
    <xf numFmtId="0" fontId="10" fillId="0" borderId="14" xfId="3" applyFont="1" applyFill="1" applyBorder="1" applyAlignment="1">
      <alignment vertical="top"/>
    </xf>
    <xf numFmtId="0" fontId="10" fillId="0" borderId="1" xfId="3" applyFont="1" applyFill="1" applyBorder="1" applyAlignment="1">
      <alignment vertical="top"/>
    </xf>
    <xf numFmtId="0" fontId="10" fillId="0" borderId="9" xfId="3" applyFont="1" applyFill="1" applyBorder="1" applyAlignment="1">
      <alignment vertical="top"/>
    </xf>
    <xf numFmtId="0" fontId="8" fillId="0" borderId="4" xfId="3" applyFont="1" applyFill="1" applyBorder="1" applyAlignment="1"/>
    <xf numFmtId="0" fontId="8" fillId="0" borderId="2" xfId="3" applyFont="1" applyFill="1" applyBorder="1" applyAlignment="1"/>
    <xf numFmtId="41" fontId="8" fillId="0" borderId="2" xfId="5" applyNumberFormat="1" applyFont="1" applyFill="1" applyBorder="1"/>
    <xf numFmtId="43" fontId="8" fillId="0" borderId="2" xfId="3" applyNumberFormat="1" applyFont="1" applyFill="1" applyBorder="1" applyAlignment="1">
      <alignment horizontal="right"/>
    </xf>
    <xf numFmtId="43" fontId="2" fillId="0" borderId="0" xfId="3" applyNumberFormat="1" applyFill="1"/>
    <xf numFmtId="0" fontId="6" fillId="0" borderId="0" xfId="3" applyFont="1" applyFill="1" applyBorder="1" applyAlignment="1">
      <alignment horizontal="left" indent="6"/>
    </xf>
    <xf numFmtId="0" fontId="10" fillId="0" borderId="0" xfId="3" applyFont="1" applyFill="1" applyBorder="1" applyAlignment="1">
      <alignment vertical="center"/>
    </xf>
    <xf numFmtId="0" fontId="8" fillId="0" borderId="0" xfId="3" applyFont="1" applyFill="1" applyBorder="1" applyAlignment="1"/>
    <xf numFmtId="0" fontId="2" fillId="0" borderId="6" xfId="3" applyFill="1" applyBorder="1"/>
    <xf numFmtId="0" fontId="27" fillId="0" borderId="5" xfId="3" applyFont="1" applyFill="1" applyBorder="1" applyAlignment="1">
      <alignment vertical="center"/>
    </xf>
    <xf numFmtId="167" fontId="10" fillId="0" borderId="2" xfId="5" applyNumberFormat="1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left"/>
    </xf>
    <xf numFmtId="166" fontId="8" fillId="0" borderId="5" xfId="5" applyNumberFormat="1" applyFont="1" applyFill="1" applyBorder="1"/>
    <xf numFmtId="0" fontId="2" fillId="0" borderId="4" xfId="3" applyFill="1" applyBorder="1"/>
    <xf numFmtId="0" fontId="8" fillId="0" borderId="14" xfId="3" applyFont="1" applyFill="1" applyBorder="1" applyAlignment="1">
      <alignment vertical="center"/>
    </xf>
    <xf numFmtId="43" fontId="8" fillId="0" borderId="5" xfId="5" applyNumberFormat="1" applyFont="1" applyFill="1" applyBorder="1"/>
    <xf numFmtId="0" fontId="2" fillId="0" borderId="2" xfId="3" applyFill="1" applyBorder="1"/>
    <xf numFmtId="0" fontId="8" fillId="0" borderId="6" xfId="3" applyFont="1" applyFill="1" applyBorder="1" applyAlignment="1">
      <alignment vertical="center"/>
    </xf>
    <xf numFmtId="0" fontId="6" fillId="0" borderId="5" xfId="3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/>
    </xf>
    <xf numFmtId="0" fontId="28" fillId="0" borderId="0" xfId="3" applyFont="1" applyFill="1"/>
    <xf numFmtId="0" fontId="10" fillId="2" borderId="0" xfId="3" applyFont="1" applyFill="1" applyBorder="1" applyAlignment="1"/>
    <xf numFmtId="0" fontId="2" fillId="2" borderId="0" xfId="3" applyFill="1" applyBorder="1"/>
    <xf numFmtId="0" fontId="8" fillId="2" borderId="0" xfId="3" applyFont="1" applyFill="1" applyBorder="1"/>
    <xf numFmtId="43" fontId="2" fillId="0" borderId="0" xfId="1" applyFont="1" applyBorder="1"/>
    <xf numFmtId="0" fontId="8" fillId="0" borderId="0" xfId="3" applyFont="1" applyFill="1" applyBorder="1" applyAlignment="1">
      <alignment horizontal="right"/>
    </xf>
    <xf numFmtId="0" fontId="29" fillId="0" borderId="0" xfId="3" applyFont="1" applyFill="1" applyBorder="1"/>
    <xf numFmtId="164" fontId="29" fillId="0" borderId="0" xfId="3" applyNumberFormat="1" applyFont="1" applyFill="1" applyBorder="1"/>
    <xf numFmtId="0" fontId="12" fillId="0" borderId="0" xfId="3" applyFont="1" applyFill="1" applyBorder="1" applyAlignment="1">
      <alignment horizontal="left"/>
    </xf>
    <xf numFmtId="167" fontId="8" fillId="0" borderId="0" xfId="5" quotePrefix="1" applyNumberFormat="1" applyFont="1" applyFill="1" applyBorder="1" applyAlignment="1">
      <alignment horizontal="right"/>
    </xf>
    <xf numFmtId="43" fontId="2" fillId="0" borderId="0" xfId="1" applyFont="1"/>
    <xf numFmtId="0" fontId="33" fillId="0" borderId="0" xfId="3" applyFont="1"/>
    <xf numFmtId="164" fontId="33" fillId="0" borderId="0" xfId="3" applyNumberFormat="1" applyFont="1"/>
    <xf numFmtId="165" fontId="34" fillId="0" borderId="0" xfId="3" applyNumberFormat="1" applyFont="1" applyFill="1" applyAlignment="1"/>
    <xf numFmtId="0" fontId="35" fillId="0" borderId="0" xfId="3" applyFont="1" applyFill="1" applyAlignment="1"/>
    <xf numFmtId="165" fontId="34" fillId="0" borderId="0" xfId="4" applyNumberFormat="1" applyFont="1" applyFill="1" applyAlignment="1"/>
    <xf numFmtId="0" fontId="35" fillId="0" borderId="0" xfId="3" applyFont="1" applyFill="1" applyAlignment="1">
      <alignment vertical="top"/>
    </xf>
    <xf numFmtId="0" fontId="36" fillId="0" borderId="8" xfId="3" applyFont="1" applyFill="1" applyBorder="1" applyAlignment="1"/>
    <xf numFmtId="49" fontId="6" fillId="0" borderId="2" xfId="3" applyNumberFormat="1" applyFont="1" applyFill="1" applyBorder="1" applyAlignment="1">
      <alignment horizontal="center"/>
    </xf>
    <xf numFmtId="0" fontId="8" fillId="0" borderId="2" xfId="3" applyFont="1" applyFill="1" applyBorder="1" applyAlignment="1">
      <alignment horizontal="left"/>
    </xf>
    <xf numFmtId="0" fontId="10" fillId="0" borderId="3" xfId="3" applyFont="1" applyFill="1" applyBorder="1" applyAlignment="1">
      <alignment horizontal="center"/>
    </xf>
    <xf numFmtId="0" fontId="10" fillId="0" borderId="4" xfId="3" applyFont="1" applyFill="1" applyBorder="1" applyAlignment="1">
      <alignment horizontal="center"/>
    </xf>
    <xf numFmtId="0" fontId="32" fillId="0" borderId="0" xfId="3" applyFont="1" applyFill="1" applyAlignment="1">
      <alignment horizontal="center"/>
    </xf>
    <xf numFmtId="0" fontId="7" fillId="0" borderId="1" xfId="3" applyFont="1" applyFill="1" applyBorder="1" applyAlignment="1">
      <alignment horizontal="left" vertical="top"/>
    </xf>
    <xf numFmtId="0" fontId="9" fillId="0" borderId="0" xfId="3" applyFont="1" applyFill="1" applyAlignment="1">
      <alignment horizontal="left"/>
    </xf>
    <xf numFmtId="0" fontId="11" fillId="2" borderId="2" xfId="3" applyFont="1" applyFill="1" applyBorder="1" applyAlignment="1">
      <alignment horizontal="left"/>
    </xf>
    <xf numFmtId="0" fontId="7" fillId="0" borderId="0" xfId="3" applyFont="1" applyFill="1" applyBorder="1" applyAlignment="1">
      <alignment horizontal="left" vertical="center"/>
    </xf>
    <xf numFmtId="43" fontId="10" fillId="0" borderId="3" xfId="1" applyFont="1" applyFill="1" applyBorder="1" applyAlignment="1">
      <alignment horizontal="center"/>
    </xf>
    <xf numFmtId="43" fontId="10" fillId="0" borderId="4" xfId="1" applyFont="1" applyFill="1" applyBorder="1" applyAlignment="1">
      <alignment horizontal="center"/>
    </xf>
    <xf numFmtId="0" fontId="11" fillId="2" borderId="6" xfId="3" applyFont="1" applyFill="1" applyBorder="1" applyAlignment="1">
      <alignment horizontal="left"/>
    </xf>
    <xf numFmtId="0" fontId="11" fillId="2" borderId="7" xfId="3" applyFont="1" applyFill="1" applyBorder="1" applyAlignment="1">
      <alignment horizontal="left"/>
    </xf>
    <xf numFmtId="0" fontId="11" fillId="2" borderId="5" xfId="3" applyFont="1" applyFill="1" applyBorder="1" applyAlignment="1">
      <alignment horizontal="left"/>
    </xf>
    <xf numFmtId="49" fontId="6" fillId="0" borderId="3" xfId="3" applyNumberFormat="1" applyFont="1" applyFill="1" applyBorder="1" applyAlignment="1">
      <alignment horizontal="center"/>
    </xf>
    <xf numFmtId="49" fontId="6" fillId="0" borderId="4" xfId="3" applyNumberFormat="1" applyFont="1" applyFill="1" applyBorder="1" applyAlignment="1">
      <alignment horizontal="center"/>
    </xf>
    <xf numFmtId="0" fontId="10" fillId="0" borderId="2" xfId="3" applyFont="1" applyFill="1" applyBorder="1" applyAlignment="1">
      <alignment horizontal="right" vertical="center"/>
    </xf>
    <xf numFmtId="49" fontId="6" fillId="0" borderId="2" xfId="3" applyNumberFormat="1" applyFont="1" applyFill="1" applyBorder="1" applyAlignment="1">
      <alignment horizontal="center"/>
    </xf>
    <xf numFmtId="0" fontId="14" fillId="2" borderId="6" xfId="3" applyFont="1" applyFill="1" applyBorder="1" applyAlignment="1">
      <alignment horizontal="left" vertical="center"/>
    </xf>
    <xf numFmtId="0" fontId="14" fillId="2" borderId="7" xfId="3" applyFont="1" applyFill="1" applyBorder="1" applyAlignment="1">
      <alignment horizontal="left" vertical="center"/>
    </xf>
    <xf numFmtId="0" fontId="14" fillId="2" borderId="5" xfId="3" applyFont="1" applyFill="1" applyBorder="1" applyAlignment="1">
      <alignment horizontal="left" vertical="center"/>
    </xf>
    <xf numFmtId="0" fontId="11" fillId="2" borderId="2" xfId="3" applyFont="1" applyFill="1" applyBorder="1" applyAlignment="1">
      <alignment horizontal="left" vertical="center"/>
    </xf>
    <xf numFmtId="0" fontId="18" fillId="2" borderId="6" xfId="3" applyFont="1" applyFill="1" applyBorder="1" applyAlignment="1">
      <alignment horizontal="left" vertical="center"/>
    </xf>
    <xf numFmtId="0" fontId="18" fillId="2" borderId="7" xfId="3" applyFont="1" applyFill="1" applyBorder="1" applyAlignment="1">
      <alignment horizontal="left" vertical="center"/>
    </xf>
    <xf numFmtId="0" fontId="18" fillId="2" borderId="5" xfId="3" applyFont="1" applyFill="1" applyBorder="1" applyAlignment="1">
      <alignment horizontal="left" vertical="center"/>
    </xf>
    <xf numFmtId="0" fontId="20" fillId="2" borderId="2" xfId="3" applyFont="1" applyFill="1" applyBorder="1" applyAlignment="1">
      <alignment horizontal="left" vertical="center"/>
    </xf>
    <xf numFmtId="0" fontId="11" fillId="2" borderId="6" xfId="3" applyFont="1" applyFill="1" applyBorder="1" applyAlignment="1">
      <alignment horizontal="left" vertical="center"/>
    </xf>
    <xf numFmtId="0" fontId="11" fillId="2" borderId="7" xfId="3" applyFont="1" applyFill="1" applyBorder="1" applyAlignment="1">
      <alignment horizontal="left" vertical="center"/>
    </xf>
    <xf numFmtId="0" fontId="11" fillId="2" borderId="5" xfId="3" applyFont="1" applyFill="1" applyBorder="1" applyAlignment="1">
      <alignment horizontal="left" vertical="center"/>
    </xf>
    <xf numFmtId="0" fontId="10" fillId="0" borderId="2" xfId="3" applyFont="1" applyFill="1" applyBorder="1" applyAlignment="1">
      <alignment horizontal="center" vertical="center" wrapText="1" shrinkToFit="1"/>
    </xf>
    <xf numFmtId="0" fontId="10" fillId="0" borderId="3" xfId="3" applyFont="1" applyFill="1" applyBorder="1" applyAlignment="1">
      <alignment horizontal="center" wrapText="1"/>
    </xf>
    <xf numFmtId="0" fontId="10" fillId="0" borderId="4" xfId="3" applyFont="1" applyFill="1" applyBorder="1" applyAlignment="1">
      <alignment horizontal="center" wrapText="1"/>
    </xf>
    <xf numFmtId="0" fontId="12" fillId="0" borderId="0" xfId="3" applyFont="1" applyFill="1" applyBorder="1" applyAlignment="1">
      <alignment horizontal="left"/>
    </xf>
    <xf numFmtId="0" fontId="8" fillId="0" borderId="6" xfId="3" applyFont="1" applyFill="1" applyBorder="1" applyAlignment="1">
      <alignment horizontal="left" vertical="center"/>
    </xf>
    <xf numFmtId="0" fontId="8" fillId="0" borderId="7" xfId="3" applyFont="1" applyFill="1" applyBorder="1" applyAlignment="1">
      <alignment horizontal="left" vertical="center"/>
    </xf>
    <xf numFmtId="0" fontId="8" fillId="0" borderId="5" xfId="3" applyFont="1" applyFill="1" applyBorder="1" applyAlignment="1">
      <alignment horizontal="left" vertical="center"/>
    </xf>
    <xf numFmtId="0" fontId="27" fillId="0" borderId="0" xfId="3" applyFont="1" applyFill="1" applyBorder="1" applyAlignment="1">
      <alignment horizontal="left" vertical="center"/>
    </xf>
    <xf numFmtId="0" fontId="8" fillId="0" borderId="0" xfId="3" applyFont="1" applyFill="1" applyBorder="1" applyAlignment="1">
      <alignment horizontal="left"/>
    </xf>
    <xf numFmtId="0" fontId="27" fillId="0" borderId="6" xfId="3" applyFont="1" applyFill="1" applyBorder="1" applyAlignment="1">
      <alignment horizontal="left" vertical="center"/>
    </xf>
    <xf numFmtId="0" fontId="27" fillId="0" borderId="7" xfId="3" applyFont="1" applyFill="1" applyBorder="1" applyAlignment="1">
      <alignment horizontal="left" vertical="center"/>
    </xf>
    <xf numFmtId="0" fontId="27" fillId="0" borderId="5" xfId="3" applyFont="1" applyFill="1" applyBorder="1" applyAlignment="1">
      <alignment horizontal="left" vertical="center"/>
    </xf>
    <xf numFmtId="0" fontId="10" fillId="0" borderId="6" xfId="3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/>
    </xf>
    <xf numFmtId="0" fontId="8" fillId="0" borderId="6" xfId="3" applyFont="1" applyFill="1" applyBorder="1" applyAlignment="1">
      <alignment horizontal="left"/>
    </xf>
    <xf numFmtId="0" fontId="8" fillId="0" borderId="7" xfId="3" applyFont="1" applyFill="1" applyBorder="1" applyAlignment="1">
      <alignment horizontal="left"/>
    </xf>
    <xf numFmtId="0" fontId="8" fillId="0" borderId="5" xfId="3" applyFont="1" applyFill="1" applyBorder="1" applyAlignment="1">
      <alignment horizontal="left"/>
    </xf>
    <xf numFmtId="0" fontId="2" fillId="0" borderId="6" xfId="3" applyFill="1" applyBorder="1" applyAlignment="1">
      <alignment horizontal="center"/>
    </xf>
    <xf numFmtId="0" fontId="2" fillId="0" borderId="7" xfId="3" applyFill="1" applyBorder="1" applyAlignment="1">
      <alignment horizontal="center"/>
    </xf>
    <xf numFmtId="0" fontId="2" fillId="0" borderId="5" xfId="3" applyFill="1" applyBorder="1" applyAlignment="1">
      <alignment horizontal="center"/>
    </xf>
  </cellXfs>
  <cellStyles count="7">
    <cellStyle name="Comma" xfId="1" builtinId="3"/>
    <cellStyle name="Comma 2" xfId="5"/>
    <cellStyle name="Normal" xfId="0" builtinId="0"/>
    <cellStyle name="Normal 2" xfId="3"/>
    <cellStyle name="Normal 2 2" xfId="6"/>
    <cellStyle name="Percent" xfId="2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nel/Wage%20&amp;%20Salary/FY19%20Wage%20&amp;%20Salary/FY17SalarySheets/FY17Comp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FY15 STM (2.0% W&amp;E, &amp; 1% &amp; 1)"/>
      <sheetName val="FY16FormulaValues"/>
      <sheetName val="FY16HardNo's"/>
      <sheetName val="FY17ValuesFormula"/>
      <sheetName val="FY17 comp table for ATM"/>
      <sheetName val="FY16HardNo's (2)"/>
      <sheetName val="FY17 comp table for ATM (2)"/>
      <sheetName val="BC edited FY17 test purposes"/>
      <sheetName val="Sheet2"/>
      <sheetName val="Sheet1"/>
    </sheetNames>
    <sheetDataSet>
      <sheetData sheetId="0"/>
      <sheetData sheetId="1"/>
      <sheetData sheetId="2">
        <row r="87">
          <cell r="C87">
            <v>21</v>
          </cell>
          <cell r="D87">
            <v>21.84</v>
          </cell>
          <cell r="E87">
            <v>22.71</v>
          </cell>
          <cell r="F87">
            <v>23.62</v>
          </cell>
          <cell r="G87">
            <v>24.56</v>
          </cell>
          <cell r="H87">
            <v>25.54</v>
          </cell>
          <cell r="I87">
            <v>26.56</v>
          </cell>
        </row>
        <row r="88">
          <cell r="C88">
            <v>24.57</v>
          </cell>
          <cell r="D88">
            <v>25.55</v>
          </cell>
          <cell r="E88">
            <v>26.57</v>
          </cell>
          <cell r="F88">
            <v>27.63</v>
          </cell>
          <cell r="G88">
            <v>28.74</v>
          </cell>
          <cell r="H88">
            <v>29.89</v>
          </cell>
          <cell r="I88">
            <v>31.09</v>
          </cell>
        </row>
        <row r="89">
          <cell r="C89">
            <v>50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188"/>
  <sheetViews>
    <sheetView tabSelected="1" view="pageBreakPreview" topLeftCell="A132" zoomScale="110" zoomScaleNormal="115" zoomScaleSheetLayoutView="110" workbookViewId="0">
      <selection activeCell="C143" sqref="C143"/>
    </sheetView>
  </sheetViews>
  <sheetFormatPr defaultColWidth="9.109375" defaultRowHeight="13.2" x14ac:dyDescent="0.25"/>
  <cols>
    <col min="1" max="1" width="5.44140625" style="14" customWidth="1"/>
    <col min="2" max="2" width="5.33203125" style="14" customWidth="1"/>
    <col min="3" max="3" width="39.21875" style="61" customWidth="1"/>
    <col min="4" max="4" width="11.6640625" style="61" customWidth="1"/>
    <col min="5" max="7" width="11" style="61" customWidth="1"/>
    <col min="8" max="8" width="11.109375" style="61" customWidth="1"/>
    <col min="9" max="9" width="12.5546875" style="61" customWidth="1"/>
    <col min="10" max="10" width="11" style="61" customWidth="1"/>
    <col min="11" max="11" width="11.6640625" style="63" customWidth="1"/>
    <col min="12" max="13" width="13.33203125" style="2" bestFit="1" customWidth="1"/>
    <col min="14" max="14" width="26.5546875" style="2" customWidth="1"/>
    <col min="15" max="18" width="12.109375" style="2" hidden="1" customWidth="1"/>
    <col min="19" max="19" width="9.109375" style="3" hidden="1" customWidth="1"/>
    <col min="20" max="32" width="0" style="2" hidden="1" customWidth="1"/>
    <col min="33" max="16384" width="9.109375" style="2"/>
  </cols>
  <sheetData>
    <row r="1" spans="1:31" s="177" customFormat="1" ht="15.6" customHeight="1" x14ac:dyDescent="0.3">
      <c r="A1" s="188" t="s">
        <v>186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S1" s="178"/>
    </row>
    <row r="2" spans="1:31" s="177" customFormat="1" ht="16.8" customHeight="1" x14ac:dyDescent="0.3">
      <c r="A2" s="188" t="s">
        <v>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79"/>
      <c r="M2" s="180"/>
      <c r="N2" s="180"/>
      <c r="S2" s="178"/>
    </row>
    <row r="3" spans="1:31" s="177" customFormat="1" ht="15.6" customHeight="1" x14ac:dyDescent="0.3">
      <c r="A3" s="188" t="s">
        <v>1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1"/>
      <c r="M3" s="180"/>
      <c r="N3" s="182"/>
      <c r="S3" s="178"/>
    </row>
    <row r="4" spans="1:31" ht="6.6" customHeight="1" x14ac:dyDescent="0.35">
      <c r="A4" s="7"/>
      <c r="B4" s="7"/>
      <c r="C4" s="7"/>
      <c r="D4" s="7"/>
      <c r="E4" s="7"/>
      <c r="F4" s="7"/>
      <c r="G4" s="7"/>
      <c r="H4" s="7"/>
      <c r="I4" s="7"/>
      <c r="J4" s="7"/>
      <c r="K4" s="8"/>
      <c r="L4" s="5"/>
      <c r="M4" s="4"/>
      <c r="N4" s="6"/>
    </row>
    <row r="5" spans="1:31" ht="15" customHeight="1" x14ac:dyDescent="0.25">
      <c r="A5" s="9"/>
      <c r="B5" s="189"/>
      <c r="C5" s="189"/>
      <c r="D5" s="10"/>
      <c r="E5" s="11"/>
      <c r="F5" s="12"/>
      <c r="G5" s="13"/>
      <c r="H5" s="190"/>
      <c r="I5" s="190"/>
      <c r="J5" s="190"/>
      <c r="K5" s="190"/>
      <c r="L5" s="1"/>
      <c r="M5" s="4"/>
      <c r="N5" s="6"/>
    </row>
    <row r="6" spans="1:31" ht="20.399999999999999" customHeight="1" x14ac:dyDescent="0.35">
      <c r="B6" s="191" t="s">
        <v>2</v>
      </c>
      <c r="C6" s="191"/>
      <c r="D6" s="191"/>
      <c r="E6" s="191"/>
      <c r="F6" s="191"/>
      <c r="G6" s="191"/>
      <c r="H6" s="191"/>
      <c r="I6" s="191"/>
      <c r="J6" s="191"/>
      <c r="K6" s="191"/>
      <c r="M6" s="6"/>
      <c r="N6" s="6"/>
      <c r="AE6" s="3"/>
    </row>
    <row r="7" spans="1:31" s="15" customFormat="1" ht="14.4" customHeight="1" x14ac:dyDescent="0.25">
      <c r="A7" s="9"/>
      <c r="B7" s="201" t="s">
        <v>3</v>
      </c>
      <c r="C7" s="200" t="s">
        <v>4</v>
      </c>
      <c r="D7" s="186" t="s">
        <v>5</v>
      </c>
      <c r="E7" s="186" t="s">
        <v>6</v>
      </c>
      <c r="F7" s="186" t="s">
        <v>7</v>
      </c>
      <c r="G7" s="186" t="s">
        <v>8</v>
      </c>
      <c r="H7" s="186" t="s">
        <v>9</v>
      </c>
      <c r="I7" s="186" t="s">
        <v>10</v>
      </c>
      <c r="J7" s="186" t="s">
        <v>11</v>
      </c>
      <c r="K7" s="193" t="s">
        <v>12</v>
      </c>
      <c r="AE7" s="16"/>
    </row>
    <row r="8" spans="1:31" s="15" customFormat="1" ht="10.199999999999999" customHeight="1" x14ac:dyDescent="0.25">
      <c r="A8" s="17" t="s">
        <v>13</v>
      </c>
      <c r="B8" s="201"/>
      <c r="C8" s="200"/>
      <c r="D8" s="187"/>
      <c r="E8" s="187"/>
      <c r="F8" s="187"/>
      <c r="G8" s="187"/>
      <c r="H8" s="187"/>
      <c r="I8" s="187"/>
      <c r="J8" s="187"/>
      <c r="K8" s="194"/>
      <c r="X8" s="18"/>
      <c r="Y8" s="18"/>
      <c r="Z8" s="18"/>
      <c r="AA8" s="18"/>
      <c r="AB8" s="18"/>
      <c r="AC8" s="18"/>
      <c r="AD8" s="18"/>
      <c r="AE8" s="16"/>
    </row>
    <row r="9" spans="1:31" s="23" customFormat="1" x14ac:dyDescent="0.25">
      <c r="A9" s="9" t="s">
        <v>14</v>
      </c>
      <c r="B9" s="19" t="s">
        <v>15</v>
      </c>
      <c r="C9" s="20" t="s">
        <v>16</v>
      </c>
      <c r="D9" s="21">
        <v>104374.39999999999</v>
      </c>
      <c r="E9" s="21">
        <v>106454.39999999999</v>
      </c>
      <c r="F9" s="21">
        <v>108576</v>
      </c>
      <c r="G9" s="21">
        <v>110739.2</v>
      </c>
      <c r="H9" s="21">
        <v>112944</v>
      </c>
      <c r="I9" s="21">
        <v>115211.2</v>
      </c>
      <c r="J9" s="21">
        <v>117520</v>
      </c>
      <c r="K9" s="22">
        <v>119870.39999999999</v>
      </c>
      <c r="AE9" s="24"/>
    </row>
    <row r="10" spans="1:31" s="23" customFormat="1" x14ac:dyDescent="0.25">
      <c r="A10" s="9" t="s">
        <v>14</v>
      </c>
      <c r="B10" s="25">
        <v>21</v>
      </c>
      <c r="C10" s="20" t="s">
        <v>17</v>
      </c>
      <c r="D10" s="21">
        <v>104374.39999999999</v>
      </c>
      <c r="E10" s="21">
        <v>106454.39999999999</v>
      </c>
      <c r="F10" s="21">
        <v>108576</v>
      </c>
      <c r="G10" s="21">
        <v>110739.2</v>
      </c>
      <c r="H10" s="21">
        <v>112944</v>
      </c>
      <c r="I10" s="21">
        <v>115211.2</v>
      </c>
      <c r="J10" s="21">
        <v>117520</v>
      </c>
      <c r="K10" s="22">
        <v>119870.39999999999</v>
      </c>
      <c r="X10" s="26">
        <f>D10</f>
        <v>104374.39999999999</v>
      </c>
      <c r="Y10" s="27">
        <f t="shared" ref="Y10:AD10" si="0">X10*1.04</f>
        <v>108549.376</v>
      </c>
      <c r="Z10" s="27">
        <f t="shared" si="0"/>
        <v>112891.35104000001</v>
      </c>
      <c r="AA10" s="27">
        <f t="shared" si="0"/>
        <v>117407.00508160001</v>
      </c>
      <c r="AB10" s="27">
        <f t="shared" si="0"/>
        <v>122103.28528486402</v>
      </c>
      <c r="AC10" s="27">
        <f t="shared" si="0"/>
        <v>126987.41669625859</v>
      </c>
      <c r="AD10" s="27">
        <f t="shared" si="0"/>
        <v>132066.91336410894</v>
      </c>
      <c r="AE10" s="24"/>
    </row>
    <row r="11" spans="1:31" s="23" customFormat="1" x14ac:dyDescent="0.25">
      <c r="A11" s="28"/>
      <c r="B11" s="19" t="s">
        <v>15</v>
      </c>
      <c r="C11" s="20" t="s">
        <v>18</v>
      </c>
      <c r="D11" s="21">
        <v>104374.39999999999</v>
      </c>
      <c r="E11" s="21">
        <v>106454.39999999999</v>
      </c>
      <c r="F11" s="21">
        <v>108576</v>
      </c>
      <c r="G11" s="21">
        <v>110739.2</v>
      </c>
      <c r="H11" s="21">
        <v>112944</v>
      </c>
      <c r="I11" s="21">
        <v>115211.2</v>
      </c>
      <c r="J11" s="21">
        <v>117520</v>
      </c>
      <c r="K11" s="22">
        <v>119870.39999999999</v>
      </c>
      <c r="X11" s="29">
        <f t="shared" ref="X11:AD11" si="1">X10/52.2/37.5</f>
        <v>53.32025542784163</v>
      </c>
      <c r="Y11" s="29">
        <f t="shared" si="1"/>
        <v>55.453065644955302</v>
      </c>
      <c r="Z11" s="29">
        <f t="shared" si="1"/>
        <v>57.671188270753518</v>
      </c>
      <c r="AA11" s="29">
        <f t="shared" si="1"/>
        <v>59.978035801583658</v>
      </c>
      <c r="AB11" s="29">
        <f t="shared" si="1"/>
        <v>62.377157233646997</v>
      </c>
      <c r="AC11" s="29">
        <f t="shared" si="1"/>
        <v>64.872243522992889</v>
      </c>
      <c r="AD11" s="29">
        <f t="shared" si="1"/>
        <v>67.467133263912601</v>
      </c>
      <c r="AE11" s="24">
        <v>-37.5</v>
      </c>
    </row>
    <row r="12" spans="1:31" s="15" customFormat="1" x14ac:dyDescent="0.25">
      <c r="A12" s="9"/>
      <c r="B12" s="19" t="s">
        <v>15</v>
      </c>
      <c r="C12" s="20" t="s">
        <v>19</v>
      </c>
      <c r="D12" s="21">
        <v>104374.39999999999</v>
      </c>
      <c r="E12" s="21">
        <v>106454.39999999999</v>
      </c>
      <c r="F12" s="21">
        <v>108576</v>
      </c>
      <c r="G12" s="21">
        <v>110739.2</v>
      </c>
      <c r="H12" s="21">
        <v>112944</v>
      </c>
      <c r="I12" s="21">
        <v>115211.2</v>
      </c>
      <c r="J12" s="21">
        <v>117520</v>
      </c>
      <c r="K12" s="22">
        <v>119870.39999999999</v>
      </c>
      <c r="X12" s="29"/>
      <c r="Y12" s="29"/>
      <c r="Z12" s="29"/>
      <c r="AA12" s="29"/>
      <c r="AB12" s="29"/>
      <c r="AC12" s="29"/>
      <c r="AD12" s="29"/>
      <c r="AE12" s="16"/>
    </row>
    <row r="13" spans="1:31" s="23" customFormat="1" x14ac:dyDescent="0.25">
      <c r="A13" s="9"/>
      <c r="B13" s="19" t="s">
        <v>20</v>
      </c>
      <c r="C13" s="20" t="s">
        <v>21</v>
      </c>
      <c r="D13" s="21">
        <v>100380.8</v>
      </c>
      <c r="E13" s="21">
        <v>102398.39999999999</v>
      </c>
      <c r="F13" s="21">
        <v>104436.8</v>
      </c>
      <c r="G13" s="21">
        <v>106516.8</v>
      </c>
      <c r="H13" s="21">
        <v>108638.39999999999</v>
      </c>
      <c r="I13" s="21">
        <v>110801.60000000001</v>
      </c>
      <c r="J13" s="22">
        <v>113027.2</v>
      </c>
      <c r="K13" s="22">
        <v>115294.39999999999</v>
      </c>
      <c r="W13" s="29">
        <f t="shared" ref="W13:AC13" si="2">X10/52.2/40</f>
        <v>49.987739463601528</v>
      </c>
      <c r="X13" s="29">
        <f t="shared" si="2"/>
        <v>51.987249042145592</v>
      </c>
      <c r="Y13" s="29">
        <f t="shared" si="2"/>
        <v>54.066739003831422</v>
      </c>
      <c r="Z13" s="29">
        <f t="shared" si="2"/>
        <v>56.229408563984677</v>
      </c>
      <c r="AA13" s="29">
        <f t="shared" si="2"/>
        <v>58.478584906544064</v>
      </c>
      <c r="AB13" s="29">
        <f t="shared" si="2"/>
        <v>60.817728302805833</v>
      </c>
      <c r="AC13" s="29">
        <f t="shared" si="2"/>
        <v>63.250437434918069</v>
      </c>
      <c r="AD13" s="24">
        <v>-40</v>
      </c>
    </row>
    <row r="14" spans="1:31" s="23" customFormat="1" x14ac:dyDescent="0.25">
      <c r="A14" s="9"/>
      <c r="B14" s="19" t="s">
        <v>23</v>
      </c>
      <c r="C14" s="20" t="s">
        <v>24</v>
      </c>
      <c r="D14" s="21">
        <v>89336</v>
      </c>
      <c r="E14" s="21">
        <v>91124.800000000003</v>
      </c>
      <c r="F14" s="21">
        <v>92955.199999999997</v>
      </c>
      <c r="G14" s="21">
        <v>94806.399999999994</v>
      </c>
      <c r="H14" s="21">
        <v>96699.199999999997</v>
      </c>
      <c r="I14" s="21">
        <v>98633.600000000006</v>
      </c>
      <c r="J14" s="22">
        <v>100609.60000000001</v>
      </c>
      <c r="K14" s="22">
        <v>102627.2</v>
      </c>
      <c r="W14" s="29"/>
      <c r="X14" s="29"/>
      <c r="Y14" s="29"/>
      <c r="Z14" s="29"/>
      <c r="AA14" s="29"/>
      <c r="AB14" s="29"/>
      <c r="AC14" s="29"/>
      <c r="AD14" s="24"/>
    </row>
    <row r="15" spans="1:31" s="23" customFormat="1" x14ac:dyDescent="0.25">
      <c r="A15" s="9"/>
      <c r="B15" s="19" t="s">
        <v>25</v>
      </c>
      <c r="C15" s="20" t="s">
        <v>26</v>
      </c>
      <c r="D15" s="21">
        <v>81432</v>
      </c>
      <c r="E15" s="21">
        <v>83054.399999999994</v>
      </c>
      <c r="F15" s="21">
        <v>84718.399999999994</v>
      </c>
      <c r="G15" s="21">
        <v>86403.199999999997</v>
      </c>
      <c r="H15" s="21">
        <v>88129.600000000006</v>
      </c>
      <c r="I15" s="21">
        <v>89897.600000000006</v>
      </c>
      <c r="J15" s="22">
        <v>91686.399999999994</v>
      </c>
      <c r="K15" s="22">
        <v>93516.800000000003</v>
      </c>
      <c r="W15" s="29"/>
      <c r="X15" s="29"/>
      <c r="Y15" s="29"/>
      <c r="Z15" s="29"/>
      <c r="AA15" s="29"/>
      <c r="AB15" s="29"/>
      <c r="AC15" s="29"/>
      <c r="AD15" s="24"/>
    </row>
    <row r="16" spans="1:31" s="23" customFormat="1" x14ac:dyDescent="0.25">
      <c r="A16" s="9"/>
      <c r="B16" s="19" t="s">
        <v>27</v>
      </c>
      <c r="C16" s="20" t="s">
        <v>28</v>
      </c>
      <c r="D16" s="21">
        <v>78811.199999999997</v>
      </c>
      <c r="E16" s="21">
        <v>80392</v>
      </c>
      <c r="F16" s="21">
        <v>81993.600000000006</v>
      </c>
      <c r="G16" s="21">
        <v>83636.800000000003</v>
      </c>
      <c r="H16" s="21">
        <v>85300.800000000003</v>
      </c>
      <c r="I16" s="21">
        <v>87006.399999999994</v>
      </c>
      <c r="J16" s="22">
        <v>88753.600000000006</v>
      </c>
      <c r="K16" s="22">
        <v>90521.600000000006</v>
      </c>
      <c r="W16" s="26" t="e">
        <f>#REF!</f>
        <v>#REF!</v>
      </c>
      <c r="X16" s="27" t="e">
        <f t="shared" ref="X16:AC16" si="3">W16*1.04</f>
        <v>#REF!</v>
      </c>
      <c r="Y16" s="27" t="e">
        <f t="shared" si="3"/>
        <v>#REF!</v>
      </c>
      <c r="Z16" s="27" t="e">
        <f t="shared" si="3"/>
        <v>#REF!</v>
      </c>
      <c r="AA16" s="27" t="e">
        <f t="shared" si="3"/>
        <v>#REF!</v>
      </c>
      <c r="AB16" s="27" t="e">
        <f t="shared" si="3"/>
        <v>#REF!</v>
      </c>
      <c r="AC16" s="27" t="e">
        <f t="shared" si="3"/>
        <v>#REF!</v>
      </c>
      <c r="AD16" s="24"/>
    </row>
    <row r="17" spans="1:31" s="30" customFormat="1" x14ac:dyDescent="0.25">
      <c r="A17" s="28">
        <v>1</v>
      </c>
      <c r="B17" s="19" t="s">
        <v>29</v>
      </c>
      <c r="C17" s="20" t="s">
        <v>30</v>
      </c>
      <c r="D17" s="21">
        <v>72793.5</v>
      </c>
      <c r="E17" s="21">
        <v>74256</v>
      </c>
      <c r="F17" s="21">
        <v>75738</v>
      </c>
      <c r="G17" s="21">
        <v>77259</v>
      </c>
      <c r="H17" s="21">
        <v>78799.5</v>
      </c>
      <c r="I17" s="21">
        <v>80379</v>
      </c>
      <c r="J17" s="22">
        <v>81978</v>
      </c>
      <c r="K17" s="22">
        <v>83616</v>
      </c>
      <c r="V17" s="31"/>
      <c r="W17" s="29" t="e">
        <f t="shared" ref="W17:AC17" si="4">W16/52.2/37.5</f>
        <v>#REF!</v>
      </c>
      <c r="X17" s="29" t="e">
        <f t="shared" si="4"/>
        <v>#REF!</v>
      </c>
      <c r="Y17" s="29" t="e">
        <f t="shared" si="4"/>
        <v>#REF!</v>
      </c>
      <c r="Z17" s="29" t="e">
        <f t="shared" si="4"/>
        <v>#REF!</v>
      </c>
      <c r="AA17" s="29" t="e">
        <f t="shared" si="4"/>
        <v>#REF!</v>
      </c>
      <c r="AB17" s="29" t="e">
        <f t="shared" si="4"/>
        <v>#REF!</v>
      </c>
      <c r="AC17" s="29" t="e">
        <f t="shared" si="4"/>
        <v>#REF!</v>
      </c>
      <c r="AD17" s="32">
        <v>-37.5</v>
      </c>
    </row>
    <row r="18" spans="1:31" s="30" customFormat="1" x14ac:dyDescent="0.25">
      <c r="A18" s="28">
        <v>1</v>
      </c>
      <c r="B18" s="25">
        <v>14</v>
      </c>
      <c r="C18" s="20" t="s">
        <v>31</v>
      </c>
      <c r="D18" s="21">
        <v>72793.5</v>
      </c>
      <c r="E18" s="21">
        <v>74256</v>
      </c>
      <c r="F18" s="21">
        <v>75738</v>
      </c>
      <c r="G18" s="21">
        <v>77259</v>
      </c>
      <c r="H18" s="21">
        <v>78799.5</v>
      </c>
      <c r="I18" s="21">
        <v>80379</v>
      </c>
      <c r="J18" s="22">
        <v>81978</v>
      </c>
      <c r="K18" s="22">
        <v>83616</v>
      </c>
      <c r="W18" s="29" t="e">
        <f t="shared" ref="W18:AC18" si="5">W16/52.2/40</f>
        <v>#REF!</v>
      </c>
      <c r="X18" s="29" t="e">
        <f t="shared" si="5"/>
        <v>#REF!</v>
      </c>
      <c r="Y18" s="29" t="e">
        <f t="shared" si="5"/>
        <v>#REF!</v>
      </c>
      <c r="Z18" s="29" t="e">
        <f t="shared" si="5"/>
        <v>#REF!</v>
      </c>
      <c r="AA18" s="29" t="e">
        <f t="shared" si="5"/>
        <v>#REF!</v>
      </c>
      <c r="AB18" s="29" t="e">
        <f t="shared" si="5"/>
        <v>#REF!</v>
      </c>
      <c r="AC18" s="29" t="e">
        <f t="shared" si="5"/>
        <v>#REF!</v>
      </c>
      <c r="AD18" s="32">
        <v>-40</v>
      </c>
    </row>
    <row r="19" spans="1:31" s="15" customFormat="1" x14ac:dyDescent="0.25">
      <c r="A19" s="28"/>
      <c r="B19" s="19" t="s">
        <v>32</v>
      </c>
      <c r="C19" s="20" t="s">
        <v>33</v>
      </c>
      <c r="D19" s="21">
        <v>76876.800000000003</v>
      </c>
      <c r="E19" s="21">
        <v>78416</v>
      </c>
      <c r="F19" s="21">
        <v>79976</v>
      </c>
      <c r="G19" s="21">
        <v>81577.600000000006</v>
      </c>
      <c r="H19" s="21">
        <v>83200</v>
      </c>
      <c r="I19" s="21">
        <v>84864</v>
      </c>
      <c r="J19" s="22">
        <v>86569.600000000006</v>
      </c>
      <c r="K19" s="22">
        <v>88296</v>
      </c>
      <c r="W19" s="29"/>
      <c r="X19" s="29"/>
      <c r="Y19" s="29"/>
      <c r="Z19" s="29"/>
      <c r="AA19" s="29"/>
      <c r="AB19" s="29"/>
      <c r="AC19" s="29"/>
      <c r="AD19" s="16"/>
    </row>
    <row r="20" spans="1:31" s="15" customFormat="1" x14ac:dyDescent="0.25">
      <c r="A20" s="28"/>
      <c r="B20" s="19" t="s">
        <v>34</v>
      </c>
      <c r="C20" s="20" t="s">
        <v>35</v>
      </c>
      <c r="D20" s="21">
        <v>66748.5</v>
      </c>
      <c r="E20" s="21">
        <v>68074.5</v>
      </c>
      <c r="F20" s="21">
        <v>69439.5</v>
      </c>
      <c r="G20" s="21">
        <v>70824</v>
      </c>
      <c r="H20" s="21">
        <v>72247.5</v>
      </c>
      <c r="I20" s="21">
        <v>73690.5</v>
      </c>
      <c r="J20" s="22">
        <v>75172.5</v>
      </c>
      <c r="K20" s="22">
        <v>76674</v>
      </c>
      <c r="W20" s="26" t="e">
        <f>#REF!</f>
        <v>#REF!</v>
      </c>
      <c r="X20" s="33" t="e">
        <f t="shared" ref="X20:AC20" si="6">W20*1.04</f>
        <v>#REF!</v>
      </c>
      <c r="Y20" s="33" t="e">
        <f t="shared" si="6"/>
        <v>#REF!</v>
      </c>
      <c r="Z20" s="33" t="e">
        <f t="shared" si="6"/>
        <v>#REF!</v>
      </c>
      <c r="AA20" s="33" t="e">
        <f t="shared" si="6"/>
        <v>#REF!</v>
      </c>
      <c r="AB20" s="33" t="e">
        <f t="shared" si="6"/>
        <v>#REF!</v>
      </c>
      <c r="AC20" s="33" t="e">
        <f t="shared" si="6"/>
        <v>#REF!</v>
      </c>
      <c r="AD20" s="16"/>
    </row>
    <row r="21" spans="1:31" s="15" customFormat="1" x14ac:dyDescent="0.25">
      <c r="A21" s="28"/>
      <c r="B21" s="19" t="s">
        <v>36</v>
      </c>
      <c r="C21" s="20" t="s">
        <v>37</v>
      </c>
      <c r="D21" s="21">
        <v>59709</v>
      </c>
      <c r="E21" s="21">
        <v>60898.5</v>
      </c>
      <c r="F21" s="21">
        <v>62107.5</v>
      </c>
      <c r="G21" s="21">
        <v>63355.5</v>
      </c>
      <c r="H21" s="21">
        <v>64623</v>
      </c>
      <c r="I21" s="21">
        <v>65910</v>
      </c>
      <c r="J21" s="22">
        <v>67236</v>
      </c>
      <c r="K21" s="22">
        <v>68581.5</v>
      </c>
      <c r="W21" s="26"/>
      <c r="X21" s="33"/>
      <c r="Y21" s="33"/>
      <c r="Z21" s="33"/>
      <c r="AA21" s="33"/>
      <c r="AB21" s="33"/>
      <c r="AC21" s="33"/>
      <c r="AD21" s="16"/>
    </row>
    <row r="22" spans="1:31" s="15" customFormat="1" x14ac:dyDescent="0.25">
      <c r="A22" s="28">
        <v>6</v>
      </c>
      <c r="B22" s="19" t="s">
        <v>36</v>
      </c>
      <c r="C22" s="20" t="s">
        <v>184</v>
      </c>
      <c r="D22" s="21">
        <v>59709</v>
      </c>
      <c r="E22" s="21">
        <v>60898.5</v>
      </c>
      <c r="F22" s="21">
        <v>62107.5</v>
      </c>
      <c r="G22" s="21">
        <v>63355.5</v>
      </c>
      <c r="H22" s="21">
        <v>64623</v>
      </c>
      <c r="I22" s="21">
        <v>65910</v>
      </c>
      <c r="J22" s="22">
        <v>67236</v>
      </c>
      <c r="K22" s="22">
        <v>68581.5</v>
      </c>
      <c r="W22" s="26"/>
      <c r="X22" s="33"/>
      <c r="Y22" s="33"/>
      <c r="Z22" s="33"/>
      <c r="AA22" s="33"/>
      <c r="AB22" s="33"/>
      <c r="AC22" s="33"/>
      <c r="AD22" s="16"/>
    </row>
    <row r="23" spans="1:31" s="23" customFormat="1" hidden="1" x14ac:dyDescent="0.25">
      <c r="A23" s="9"/>
      <c r="B23" s="34"/>
      <c r="C23" s="35" t="s">
        <v>38</v>
      </c>
      <c r="D23" s="36"/>
      <c r="E23" s="36"/>
      <c r="F23" s="36"/>
      <c r="G23" s="36"/>
      <c r="H23" s="36"/>
      <c r="I23" s="36"/>
      <c r="J23" s="36"/>
      <c r="K23" s="37"/>
      <c r="X23" s="29" t="e">
        <f t="shared" ref="X23:AD23" si="7">W31/52.2/37.5</f>
        <v>#REF!</v>
      </c>
      <c r="Y23" s="29" t="e">
        <f t="shared" si="7"/>
        <v>#REF!</v>
      </c>
      <c r="Z23" s="29" t="e">
        <f t="shared" si="7"/>
        <v>#REF!</v>
      </c>
      <c r="AA23" s="29" t="e">
        <f t="shared" si="7"/>
        <v>#REF!</v>
      </c>
      <c r="AB23" s="29" t="e">
        <f t="shared" si="7"/>
        <v>#REF!</v>
      </c>
      <c r="AC23" s="29" t="e">
        <f t="shared" si="7"/>
        <v>#REF!</v>
      </c>
      <c r="AD23" s="29" t="e">
        <f t="shared" si="7"/>
        <v>#REF!</v>
      </c>
      <c r="AE23" s="24">
        <v>-37.5</v>
      </c>
    </row>
    <row r="24" spans="1:31" s="23" customFormat="1" hidden="1" x14ac:dyDescent="0.25">
      <c r="A24" s="28"/>
      <c r="B24" s="38"/>
      <c r="C24" s="35" t="s">
        <v>39</v>
      </c>
      <c r="D24" s="36"/>
      <c r="E24" s="36"/>
      <c r="F24" s="36"/>
      <c r="G24" s="36"/>
      <c r="H24" s="36"/>
      <c r="I24" s="36"/>
      <c r="J24" s="36"/>
      <c r="K24" s="37"/>
      <c r="X24" s="29" t="e">
        <f t="shared" ref="X24:AD24" si="8">W31/52.2/40</f>
        <v>#REF!</v>
      </c>
      <c r="Y24" s="29" t="e">
        <f t="shared" si="8"/>
        <v>#REF!</v>
      </c>
      <c r="Z24" s="29" t="e">
        <f t="shared" si="8"/>
        <v>#REF!</v>
      </c>
      <c r="AA24" s="29" t="e">
        <f t="shared" si="8"/>
        <v>#REF!</v>
      </c>
      <c r="AB24" s="29" t="e">
        <f t="shared" si="8"/>
        <v>#REF!</v>
      </c>
      <c r="AC24" s="29" t="e">
        <f t="shared" si="8"/>
        <v>#REF!</v>
      </c>
      <c r="AD24" s="29" t="e">
        <f t="shared" si="8"/>
        <v>#REF!</v>
      </c>
      <c r="AE24" s="24">
        <v>-40</v>
      </c>
    </row>
    <row r="25" spans="1:31" s="23" customFormat="1" ht="14.4" customHeight="1" x14ac:dyDescent="0.25">
      <c r="A25" s="9"/>
      <c r="B25" s="9"/>
      <c r="C25" s="39"/>
      <c r="D25" s="40"/>
      <c r="E25" s="40"/>
      <c r="F25" s="40"/>
      <c r="G25" s="40"/>
      <c r="H25" s="40"/>
      <c r="I25" s="40"/>
      <c r="J25" s="40"/>
      <c r="K25" s="41"/>
      <c r="X25" s="29"/>
      <c r="Y25" s="29"/>
      <c r="Z25" s="29"/>
      <c r="AA25" s="29"/>
      <c r="AB25" s="29"/>
      <c r="AC25" s="29"/>
      <c r="AD25" s="29"/>
      <c r="AE25" s="24"/>
    </row>
    <row r="26" spans="1:31" ht="20.399999999999999" customHeight="1" x14ac:dyDescent="0.35">
      <c r="A26" s="9"/>
      <c r="B26" s="195" t="s">
        <v>40</v>
      </c>
      <c r="C26" s="196"/>
      <c r="D26" s="196"/>
      <c r="E26" s="196"/>
      <c r="F26" s="196"/>
      <c r="G26" s="196"/>
      <c r="H26" s="196"/>
      <c r="I26" s="196"/>
      <c r="J26" s="196"/>
      <c r="K26" s="197"/>
      <c r="M26" s="6"/>
      <c r="N26" s="6"/>
      <c r="AE26" s="3"/>
    </row>
    <row r="27" spans="1:31" s="42" customFormat="1" ht="12" customHeight="1" x14ac:dyDescent="0.25">
      <c r="A27" s="9"/>
      <c r="B27" s="198" t="s">
        <v>3</v>
      </c>
      <c r="C27" s="200" t="s">
        <v>4</v>
      </c>
      <c r="D27" s="186" t="s">
        <v>5</v>
      </c>
      <c r="E27" s="186" t="s">
        <v>6</v>
      </c>
      <c r="F27" s="186" t="s">
        <v>7</v>
      </c>
      <c r="G27" s="186" t="s">
        <v>8</v>
      </c>
      <c r="H27" s="186" t="s">
        <v>9</v>
      </c>
      <c r="I27" s="186" t="s">
        <v>10</v>
      </c>
      <c r="J27" s="186" t="s">
        <v>11</v>
      </c>
      <c r="K27" s="193" t="s">
        <v>12</v>
      </c>
      <c r="S27" s="43"/>
      <c r="AE27" s="43"/>
    </row>
    <row r="28" spans="1:31" s="42" customFormat="1" ht="9" customHeight="1" x14ac:dyDescent="0.25">
      <c r="A28" s="17"/>
      <c r="B28" s="199"/>
      <c r="C28" s="200"/>
      <c r="D28" s="187"/>
      <c r="E28" s="187"/>
      <c r="F28" s="187"/>
      <c r="G28" s="187"/>
      <c r="H28" s="187"/>
      <c r="I28" s="187"/>
      <c r="J28" s="187"/>
      <c r="K28" s="194"/>
      <c r="S28" s="43"/>
      <c r="AE28" s="43"/>
    </row>
    <row r="29" spans="1:31" s="23" customFormat="1" x14ac:dyDescent="0.25">
      <c r="A29" s="9"/>
      <c r="B29" s="25">
        <v>17</v>
      </c>
      <c r="C29" s="20" t="s">
        <v>41</v>
      </c>
      <c r="D29" s="21">
        <v>40.340000000000003</v>
      </c>
      <c r="E29" s="21">
        <v>41.15</v>
      </c>
      <c r="F29" s="21">
        <v>41.97</v>
      </c>
      <c r="G29" s="21">
        <v>42.81</v>
      </c>
      <c r="H29" s="21">
        <v>43.67</v>
      </c>
      <c r="I29" s="21">
        <v>44.54</v>
      </c>
      <c r="J29" s="22">
        <v>45.43</v>
      </c>
      <c r="K29" s="22">
        <v>46.34</v>
      </c>
      <c r="W29" s="44"/>
      <c r="X29" s="45"/>
      <c r="Y29" s="45"/>
      <c r="Z29" s="45"/>
      <c r="AA29" s="45"/>
      <c r="AB29" s="45"/>
      <c r="AC29" s="45"/>
      <c r="AD29" s="24"/>
    </row>
    <row r="30" spans="1:31" x14ac:dyDescent="0.25">
      <c r="A30" s="9"/>
      <c r="B30" s="25">
        <v>12</v>
      </c>
      <c r="C30" s="46" t="s">
        <v>42</v>
      </c>
      <c r="D30" s="21">
        <v>34.229999999999997</v>
      </c>
      <c r="E30" s="21">
        <v>34.909999999999997</v>
      </c>
      <c r="F30" s="21">
        <v>35.61</v>
      </c>
      <c r="G30" s="21">
        <v>36.32</v>
      </c>
      <c r="H30" s="21">
        <v>37.049999999999997</v>
      </c>
      <c r="I30" s="21">
        <v>37.79</v>
      </c>
      <c r="J30" s="22">
        <v>38.549999999999997</v>
      </c>
      <c r="K30" s="22">
        <v>39.32</v>
      </c>
      <c r="R30" s="3"/>
      <c r="S30" s="2"/>
      <c r="AD30" s="3"/>
    </row>
    <row r="31" spans="1:31" s="23" customFormat="1" x14ac:dyDescent="0.25">
      <c r="A31" s="28"/>
      <c r="B31" s="19" t="s">
        <v>34</v>
      </c>
      <c r="C31" s="47" t="s">
        <v>43</v>
      </c>
      <c r="D31" s="21">
        <v>34.229999999999997</v>
      </c>
      <c r="E31" s="21">
        <v>34.909999999999997</v>
      </c>
      <c r="F31" s="21">
        <v>35.61</v>
      </c>
      <c r="G31" s="21">
        <v>36.32</v>
      </c>
      <c r="H31" s="21">
        <v>37.049999999999997</v>
      </c>
      <c r="I31" s="21">
        <v>37.79</v>
      </c>
      <c r="J31" s="22">
        <v>38.549999999999997</v>
      </c>
      <c r="K31" s="22">
        <v>39.32</v>
      </c>
      <c r="W31" s="26" t="e">
        <f>#REF!</f>
        <v>#REF!</v>
      </c>
      <c r="X31" s="27" t="e">
        <f t="shared" ref="X31:AC31" si="9">W31*1.04</f>
        <v>#REF!</v>
      </c>
      <c r="Y31" s="27" t="e">
        <f t="shared" si="9"/>
        <v>#REF!</v>
      </c>
      <c r="Z31" s="27" t="e">
        <f t="shared" si="9"/>
        <v>#REF!</v>
      </c>
      <c r="AA31" s="27" t="e">
        <f t="shared" si="9"/>
        <v>#REF!</v>
      </c>
      <c r="AB31" s="27" t="e">
        <f t="shared" si="9"/>
        <v>#REF!</v>
      </c>
      <c r="AC31" s="27" t="e">
        <f t="shared" si="9"/>
        <v>#REF!</v>
      </c>
      <c r="AD31" s="24"/>
    </row>
    <row r="32" spans="1:31" x14ac:dyDescent="0.25">
      <c r="A32" s="9"/>
      <c r="B32" s="19" t="s">
        <v>34</v>
      </c>
      <c r="C32" s="46" t="s">
        <v>44</v>
      </c>
      <c r="D32" s="21">
        <v>34.229999999999997</v>
      </c>
      <c r="E32" s="21">
        <v>34.909999999999997</v>
      </c>
      <c r="F32" s="21">
        <v>35.61</v>
      </c>
      <c r="G32" s="21">
        <v>36.32</v>
      </c>
      <c r="H32" s="21">
        <v>37.049999999999997</v>
      </c>
      <c r="I32" s="21">
        <v>37.79</v>
      </c>
      <c r="J32" s="22">
        <v>38.549999999999997</v>
      </c>
      <c r="K32" s="22">
        <v>39.32</v>
      </c>
      <c r="R32" s="3"/>
      <c r="S32" s="2"/>
      <c r="AD32" s="3"/>
    </row>
    <row r="33" spans="1:31" s="42" customFormat="1" x14ac:dyDescent="0.25">
      <c r="A33" s="9"/>
      <c r="B33" s="25">
        <v>11</v>
      </c>
      <c r="C33" s="46" t="s">
        <v>45</v>
      </c>
      <c r="D33" s="48">
        <v>32.76</v>
      </c>
      <c r="E33" s="48">
        <v>33.42</v>
      </c>
      <c r="F33" s="48">
        <v>34.090000000000003</v>
      </c>
      <c r="G33" s="48">
        <v>34.770000000000003</v>
      </c>
      <c r="H33" s="48">
        <v>35.47</v>
      </c>
      <c r="I33" s="48">
        <v>36.18</v>
      </c>
      <c r="J33" s="22">
        <v>36.9</v>
      </c>
      <c r="K33" s="22">
        <v>37.64</v>
      </c>
      <c r="R33" s="43"/>
      <c r="AD33" s="43"/>
    </row>
    <row r="34" spans="1:31" s="23" customFormat="1" x14ac:dyDescent="0.25">
      <c r="A34" s="9"/>
      <c r="B34" s="19" t="s">
        <v>36</v>
      </c>
      <c r="C34" s="20" t="s">
        <v>188</v>
      </c>
      <c r="D34" s="21">
        <v>30.62</v>
      </c>
      <c r="E34" s="21">
        <v>31.23</v>
      </c>
      <c r="F34" s="21">
        <v>31.85</v>
      </c>
      <c r="G34" s="21">
        <v>32.49</v>
      </c>
      <c r="H34" s="21">
        <v>33.14</v>
      </c>
      <c r="I34" s="21">
        <v>33.799999999999997</v>
      </c>
      <c r="J34" s="22">
        <v>34.479999999999997</v>
      </c>
      <c r="K34" s="22">
        <v>35.17</v>
      </c>
      <c r="W34" s="29" t="e">
        <f t="shared" ref="W34:AC34" si="10">W20/52.2/40</f>
        <v>#REF!</v>
      </c>
      <c r="X34" s="29" t="e">
        <f t="shared" si="10"/>
        <v>#REF!</v>
      </c>
      <c r="Y34" s="29" t="e">
        <f t="shared" si="10"/>
        <v>#REF!</v>
      </c>
      <c r="Z34" s="29" t="e">
        <f t="shared" si="10"/>
        <v>#REF!</v>
      </c>
      <c r="AA34" s="29" t="e">
        <f t="shared" si="10"/>
        <v>#REF!</v>
      </c>
      <c r="AB34" s="29" t="e">
        <f t="shared" si="10"/>
        <v>#REF!</v>
      </c>
      <c r="AC34" s="29" t="e">
        <f t="shared" si="10"/>
        <v>#REF!</v>
      </c>
      <c r="AD34" s="24">
        <v>-40</v>
      </c>
    </row>
    <row r="35" spans="1:31" s="23" customFormat="1" x14ac:dyDescent="0.25">
      <c r="A35" s="9" t="s">
        <v>47</v>
      </c>
      <c r="B35" s="25">
        <v>10</v>
      </c>
      <c r="C35" s="20" t="s">
        <v>48</v>
      </c>
      <c r="D35" s="21">
        <v>30.62</v>
      </c>
      <c r="E35" s="21">
        <v>31.23</v>
      </c>
      <c r="F35" s="21">
        <v>31.85</v>
      </c>
      <c r="G35" s="21">
        <v>32.49</v>
      </c>
      <c r="H35" s="21">
        <v>33.14</v>
      </c>
      <c r="I35" s="21">
        <v>33.799999999999997</v>
      </c>
      <c r="J35" s="22">
        <v>34.479999999999997</v>
      </c>
      <c r="K35" s="22">
        <v>35.17</v>
      </c>
      <c r="W35" s="29"/>
      <c r="X35" s="29"/>
      <c r="Y35" s="29"/>
      <c r="Z35" s="29"/>
      <c r="AA35" s="29"/>
      <c r="AB35" s="29"/>
      <c r="AC35" s="29"/>
      <c r="AD35" s="24"/>
    </row>
    <row r="36" spans="1:31" s="23" customFormat="1" x14ac:dyDescent="0.25">
      <c r="A36" s="9"/>
      <c r="B36" s="19" t="s">
        <v>22</v>
      </c>
      <c r="C36" s="20" t="s">
        <v>49</v>
      </c>
      <c r="D36" s="48">
        <v>28.61</v>
      </c>
      <c r="E36" s="48">
        <v>29.18</v>
      </c>
      <c r="F36" s="48">
        <v>29.76</v>
      </c>
      <c r="G36" s="48">
        <v>30.36</v>
      </c>
      <c r="H36" s="48">
        <v>30.97</v>
      </c>
      <c r="I36" s="48">
        <v>31.59</v>
      </c>
      <c r="J36" s="22">
        <v>32.22</v>
      </c>
      <c r="K36" s="22">
        <v>32.86</v>
      </c>
      <c r="V36" s="49"/>
      <c r="AD36" s="24"/>
    </row>
    <row r="37" spans="1:31" s="23" customFormat="1" x14ac:dyDescent="0.25">
      <c r="A37" s="28"/>
      <c r="B37" s="19" t="s">
        <v>50</v>
      </c>
      <c r="C37" s="20" t="s">
        <v>51</v>
      </c>
      <c r="D37" s="48">
        <v>27.23</v>
      </c>
      <c r="E37" s="48">
        <v>27.77</v>
      </c>
      <c r="F37" s="48">
        <v>28.33</v>
      </c>
      <c r="G37" s="48">
        <v>28.9</v>
      </c>
      <c r="H37" s="48">
        <v>29.48</v>
      </c>
      <c r="I37" s="48">
        <v>30.07</v>
      </c>
      <c r="J37" s="22">
        <v>30.67</v>
      </c>
      <c r="K37" s="22">
        <v>31.28</v>
      </c>
      <c r="V37" s="49"/>
      <c r="AD37" s="24"/>
    </row>
    <row r="38" spans="1:31" x14ac:dyDescent="0.25">
      <c r="A38" s="9"/>
      <c r="B38" s="19" t="s">
        <v>50</v>
      </c>
      <c r="C38" s="46" t="s">
        <v>52</v>
      </c>
      <c r="D38" s="48">
        <v>27.23</v>
      </c>
      <c r="E38" s="48">
        <v>27.77</v>
      </c>
      <c r="F38" s="48">
        <v>28.33</v>
      </c>
      <c r="G38" s="48">
        <v>28.9</v>
      </c>
      <c r="H38" s="48">
        <v>29.48</v>
      </c>
      <c r="I38" s="48">
        <v>30.07</v>
      </c>
      <c r="J38" s="22">
        <v>30.67</v>
      </c>
      <c r="K38" s="22">
        <v>31.28</v>
      </c>
      <c r="R38" s="3"/>
      <c r="S38" s="2"/>
      <c r="AD38" s="3"/>
    </row>
    <row r="39" spans="1:31" s="23" customFormat="1" x14ac:dyDescent="0.25">
      <c r="A39" s="9"/>
      <c r="B39" s="19" t="s">
        <v>50</v>
      </c>
      <c r="C39" s="20" t="s">
        <v>53</v>
      </c>
      <c r="D39" s="48">
        <v>27.23</v>
      </c>
      <c r="E39" s="48">
        <v>27.77</v>
      </c>
      <c r="F39" s="48">
        <v>28.33</v>
      </c>
      <c r="G39" s="48">
        <v>28.9</v>
      </c>
      <c r="H39" s="48">
        <v>29.48</v>
      </c>
      <c r="I39" s="48">
        <v>30.07</v>
      </c>
      <c r="J39" s="22">
        <v>30.67</v>
      </c>
      <c r="K39" s="22">
        <v>31.28</v>
      </c>
      <c r="W39" s="29" t="e">
        <f t="shared" ref="W39:AC39" si="11">W20/52.2/37.5</f>
        <v>#REF!</v>
      </c>
      <c r="X39" s="29" t="e">
        <f t="shared" si="11"/>
        <v>#REF!</v>
      </c>
      <c r="Y39" s="29" t="e">
        <f t="shared" si="11"/>
        <v>#REF!</v>
      </c>
      <c r="Z39" s="29" t="e">
        <f t="shared" si="11"/>
        <v>#REF!</v>
      </c>
      <c r="AA39" s="29" t="e">
        <f t="shared" si="11"/>
        <v>#REF!</v>
      </c>
      <c r="AB39" s="29" t="e">
        <f t="shared" si="11"/>
        <v>#REF!</v>
      </c>
      <c r="AC39" s="29" t="e">
        <f t="shared" si="11"/>
        <v>#REF!</v>
      </c>
      <c r="AD39" s="24">
        <v>-37.5</v>
      </c>
    </row>
    <row r="40" spans="1:31" x14ac:dyDescent="0.25">
      <c r="A40" s="9"/>
      <c r="B40" s="25">
        <v>8</v>
      </c>
      <c r="C40" s="46" t="s">
        <v>54</v>
      </c>
      <c r="D40" s="48">
        <v>27.23</v>
      </c>
      <c r="E40" s="48">
        <v>27.77</v>
      </c>
      <c r="F40" s="48">
        <v>28.33</v>
      </c>
      <c r="G40" s="48">
        <v>28.9</v>
      </c>
      <c r="H40" s="48">
        <v>29.48</v>
      </c>
      <c r="I40" s="48">
        <v>30.07</v>
      </c>
      <c r="J40" s="22">
        <v>30.67</v>
      </c>
      <c r="K40" s="22">
        <v>31.28</v>
      </c>
      <c r="R40" s="3"/>
      <c r="S40" s="2"/>
      <c r="AD40" s="3"/>
    </row>
    <row r="41" spans="1:31" s="42" customFormat="1" x14ac:dyDescent="0.25">
      <c r="A41" s="9"/>
      <c r="B41" s="19" t="s">
        <v>50</v>
      </c>
      <c r="C41" s="46" t="s">
        <v>55</v>
      </c>
      <c r="D41" s="48">
        <v>27.23</v>
      </c>
      <c r="E41" s="48">
        <v>27.77</v>
      </c>
      <c r="F41" s="48">
        <v>28.33</v>
      </c>
      <c r="G41" s="50"/>
      <c r="H41" s="50"/>
      <c r="I41" s="50"/>
      <c r="J41" s="50"/>
      <c r="K41" s="51"/>
      <c r="L41" s="52"/>
      <c r="M41" s="52"/>
      <c r="S41" s="43"/>
      <c r="AE41" s="43"/>
    </row>
    <row r="42" spans="1:31" x14ac:dyDescent="0.25">
      <c r="A42" s="9"/>
      <c r="B42" s="19" t="s">
        <v>47</v>
      </c>
      <c r="C42" s="46" t="s">
        <v>56</v>
      </c>
      <c r="D42" s="48">
        <v>24.23</v>
      </c>
      <c r="E42" s="48">
        <v>24.71</v>
      </c>
      <c r="F42" s="48">
        <v>25.2</v>
      </c>
      <c r="G42" s="48">
        <v>25.7</v>
      </c>
      <c r="H42" s="48">
        <v>26.21</v>
      </c>
      <c r="I42" s="48">
        <v>26.73</v>
      </c>
      <c r="J42" s="22">
        <v>27.26</v>
      </c>
      <c r="K42" s="22">
        <v>27.81</v>
      </c>
      <c r="R42" s="3"/>
      <c r="S42" s="2"/>
      <c r="AD42" s="3"/>
    </row>
    <row r="43" spans="1:31" x14ac:dyDescent="0.25">
      <c r="A43" s="9"/>
      <c r="B43" s="19" t="s">
        <v>47</v>
      </c>
      <c r="C43" s="46" t="s">
        <v>57</v>
      </c>
      <c r="D43" s="48">
        <v>24.23</v>
      </c>
      <c r="E43" s="48">
        <v>24.71</v>
      </c>
      <c r="F43" s="48">
        <v>25.2</v>
      </c>
      <c r="G43" s="48">
        <v>25.7</v>
      </c>
      <c r="H43" s="48">
        <v>26.21</v>
      </c>
      <c r="I43" s="48">
        <v>26.73</v>
      </c>
      <c r="J43" s="22">
        <v>27.26</v>
      </c>
      <c r="K43" s="22">
        <v>27.81</v>
      </c>
      <c r="R43" s="3"/>
      <c r="S43" s="2"/>
      <c r="AD43" s="3"/>
    </row>
    <row r="44" spans="1:31" x14ac:dyDescent="0.25">
      <c r="A44" s="9"/>
      <c r="B44" s="19" t="s">
        <v>47</v>
      </c>
      <c r="C44" s="46" t="s">
        <v>58</v>
      </c>
      <c r="D44" s="48">
        <v>24.23</v>
      </c>
      <c r="E44" s="48">
        <v>24.71</v>
      </c>
      <c r="F44" s="48">
        <v>25.2</v>
      </c>
      <c r="G44" s="48">
        <v>25.7</v>
      </c>
      <c r="H44" s="48">
        <v>26.21</v>
      </c>
      <c r="I44" s="48">
        <v>26.73</v>
      </c>
      <c r="J44" s="22">
        <v>27.26</v>
      </c>
      <c r="K44" s="22">
        <v>27.81</v>
      </c>
      <c r="R44" s="3"/>
      <c r="S44" s="2"/>
      <c r="AD44" s="3"/>
    </row>
    <row r="45" spans="1:31" s="42" customFormat="1" x14ac:dyDescent="0.25">
      <c r="A45" s="9"/>
      <c r="B45" s="19" t="s">
        <v>47</v>
      </c>
      <c r="C45" s="46" t="s">
        <v>59</v>
      </c>
      <c r="D45" s="48">
        <v>24.23</v>
      </c>
      <c r="E45" s="48">
        <v>24.71</v>
      </c>
      <c r="F45" s="48">
        <v>25.2</v>
      </c>
      <c r="G45" s="50"/>
      <c r="H45" s="53"/>
      <c r="I45" s="51"/>
      <c r="J45" s="51"/>
      <c r="K45" s="51"/>
      <c r="S45" s="43"/>
      <c r="W45" s="54">
        <f>(+V44-V43)/365</f>
        <v>0</v>
      </c>
      <c r="AE45" s="43"/>
    </row>
    <row r="46" spans="1:31" x14ac:dyDescent="0.25">
      <c r="A46" s="28"/>
      <c r="B46" s="19" t="s">
        <v>60</v>
      </c>
      <c r="C46" s="46" t="s">
        <v>61</v>
      </c>
      <c r="D46" s="48">
        <v>16.73</v>
      </c>
      <c r="E46" s="22">
        <v>17.059999999999999</v>
      </c>
      <c r="F46" s="22">
        <v>17.399999999999999</v>
      </c>
      <c r="G46" s="22">
        <v>17.75</v>
      </c>
      <c r="H46" s="22">
        <v>18.11</v>
      </c>
      <c r="I46" s="22">
        <v>18.47</v>
      </c>
      <c r="J46" s="22">
        <v>18.84</v>
      </c>
      <c r="K46" s="48">
        <v>19.22</v>
      </c>
      <c r="R46" s="3"/>
      <c r="S46" s="2"/>
      <c r="AD46" s="3"/>
    </row>
    <row r="47" spans="1:31" x14ac:dyDescent="0.25">
      <c r="A47" s="28"/>
      <c r="B47" s="19" t="s">
        <v>62</v>
      </c>
      <c r="C47" s="46" t="s">
        <v>61</v>
      </c>
      <c r="D47" s="48">
        <v>19.91</v>
      </c>
      <c r="E47" s="22">
        <v>20.309999999999999</v>
      </c>
      <c r="F47" s="22">
        <v>20.72</v>
      </c>
      <c r="G47" s="22">
        <v>21.13</v>
      </c>
      <c r="H47" s="22">
        <v>21.55</v>
      </c>
      <c r="I47" s="22">
        <v>21.98</v>
      </c>
      <c r="J47" s="22">
        <v>22.42</v>
      </c>
      <c r="K47" s="48">
        <v>22.87</v>
      </c>
      <c r="R47" s="3"/>
      <c r="S47" s="2"/>
      <c r="AD47" s="3"/>
    </row>
    <row r="48" spans="1:31" x14ac:dyDescent="0.25">
      <c r="A48" s="9"/>
      <c r="B48" s="19" t="s">
        <v>60</v>
      </c>
      <c r="C48" s="46" t="s">
        <v>63</v>
      </c>
      <c r="D48" s="48">
        <v>16.73</v>
      </c>
      <c r="E48" s="22">
        <v>17.059999999999999</v>
      </c>
      <c r="F48" s="22">
        <v>17.399999999999999</v>
      </c>
      <c r="G48" s="22">
        <v>17.75</v>
      </c>
      <c r="H48" s="22">
        <v>18.11</v>
      </c>
      <c r="I48" s="22">
        <v>18.47</v>
      </c>
      <c r="J48" s="22">
        <v>18.84</v>
      </c>
      <c r="K48" s="48">
        <v>19.22</v>
      </c>
      <c r="W48" s="55">
        <v>41456</v>
      </c>
      <c r="AE48" s="3"/>
    </row>
    <row r="49" spans="1:31" hidden="1" x14ac:dyDescent="0.25">
      <c r="A49" s="9"/>
      <c r="B49" s="56"/>
      <c r="C49" s="57" t="s">
        <v>64</v>
      </c>
      <c r="D49" s="58"/>
      <c r="E49" s="59"/>
      <c r="F49" s="59"/>
      <c r="G49" s="59"/>
      <c r="H49" s="60"/>
      <c r="I49" s="60"/>
      <c r="J49" s="60"/>
      <c r="K49" s="22"/>
      <c r="W49" s="55">
        <v>42552</v>
      </c>
      <c r="AE49" s="3"/>
    </row>
    <row r="50" spans="1:31" s="42" customFormat="1" x14ac:dyDescent="0.25">
      <c r="A50" s="9"/>
      <c r="B50" s="19"/>
      <c r="C50" s="46" t="s">
        <v>65</v>
      </c>
      <c r="D50" s="21">
        <f>20.14*1.02</f>
        <v>20.5428</v>
      </c>
      <c r="E50" s="48">
        <f>ROUND(D50*1.06,2)</f>
        <v>21.78</v>
      </c>
      <c r="F50" s="48">
        <f t="shared" ref="F50:G50" si="12">ROUND(E50*1.06,2)</f>
        <v>23.09</v>
      </c>
      <c r="G50" s="48">
        <f t="shared" si="12"/>
        <v>24.48</v>
      </c>
      <c r="H50" s="51"/>
      <c r="I50" s="51"/>
      <c r="J50" s="51"/>
      <c r="K50" s="51"/>
      <c r="L50" s="52"/>
      <c r="M50" s="52"/>
      <c r="S50" s="43"/>
      <c r="AE50" s="43"/>
    </row>
    <row r="51" spans="1:31" ht="16.2" customHeight="1" x14ac:dyDescent="0.25">
      <c r="A51" s="9"/>
      <c r="B51" s="9"/>
      <c r="K51" s="41"/>
      <c r="L51" s="52"/>
      <c r="M51" s="52"/>
      <c r="AE51" s="3"/>
    </row>
    <row r="52" spans="1:31" ht="7.95" customHeight="1" x14ac:dyDescent="0.25">
      <c r="A52" s="62"/>
      <c r="B52" s="62"/>
      <c r="AE52" s="3"/>
    </row>
    <row r="53" spans="1:31" ht="26.4" customHeight="1" x14ac:dyDescent="0.25">
      <c r="A53" s="9"/>
      <c r="B53" s="192" t="s">
        <v>66</v>
      </c>
      <c r="C53" s="192"/>
      <c r="D53" s="64"/>
      <c r="E53" s="65"/>
      <c r="F53" s="65"/>
      <c r="G53" s="65"/>
      <c r="H53" s="65"/>
      <c r="I53" s="65"/>
      <c r="J53" s="65"/>
      <c r="K53" s="41"/>
      <c r="AE53" s="3"/>
    </row>
    <row r="54" spans="1:31" s="67" customFormat="1" ht="22.95" customHeight="1" x14ac:dyDescent="0.3">
      <c r="A54" s="66"/>
      <c r="B54" s="202" t="s">
        <v>67</v>
      </c>
      <c r="C54" s="203"/>
      <c r="D54" s="203"/>
      <c r="E54" s="203"/>
      <c r="F54" s="203"/>
      <c r="G54" s="203"/>
      <c r="H54" s="203"/>
      <c r="I54" s="203"/>
      <c r="J54" s="203"/>
      <c r="K54" s="204"/>
      <c r="S54" s="68"/>
      <c r="AE54" s="68"/>
    </row>
    <row r="55" spans="1:31" s="42" customFormat="1" ht="13.8" x14ac:dyDescent="0.25">
      <c r="A55" s="9"/>
      <c r="B55" s="19"/>
      <c r="C55" s="69" t="s">
        <v>68</v>
      </c>
      <c r="D55" s="70"/>
      <c r="E55" s="70"/>
      <c r="F55" s="70"/>
      <c r="G55" s="70"/>
      <c r="H55" s="70"/>
      <c r="I55" s="70"/>
      <c r="J55" s="70"/>
      <c r="K55" s="22"/>
      <c r="S55" s="43"/>
      <c r="AE55" s="43"/>
    </row>
    <row r="56" spans="1:31" s="42" customFormat="1" ht="17.399999999999999" customHeight="1" x14ac:dyDescent="0.25">
      <c r="A56" s="9"/>
      <c r="B56" s="19" t="s">
        <v>3</v>
      </c>
      <c r="C56" s="71" t="s">
        <v>4</v>
      </c>
      <c r="D56" s="72" t="s">
        <v>5</v>
      </c>
      <c r="E56" s="72" t="s">
        <v>6</v>
      </c>
      <c r="F56" s="72" t="s">
        <v>7</v>
      </c>
      <c r="G56" s="72" t="s">
        <v>8</v>
      </c>
      <c r="H56" s="72" t="s">
        <v>9</v>
      </c>
      <c r="I56" s="72" t="s">
        <v>10</v>
      </c>
      <c r="J56" s="72" t="s">
        <v>11</v>
      </c>
      <c r="K56" s="73" t="s">
        <v>12</v>
      </c>
      <c r="S56" s="43"/>
      <c r="W56" s="15"/>
      <c r="AE56" s="43"/>
    </row>
    <row r="57" spans="1:31" s="42" customFormat="1" x14ac:dyDescent="0.25">
      <c r="A57" s="9"/>
      <c r="B57" s="19" t="s">
        <v>46</v>
      </c>
      <c r="C57" s="20" t="s">
        <v>69</v>
      </c>
      <c r="D57" s="21">
        <v>23.5</v>
      </c>
      <c r="E57" s="48">
        <v>23.97</v>
      </c>
      <c r="F57" s="48">
        <v>24.45</v>
      </c>
      <c r="G57" s="48">
        <v>24.94</v>
      </c>
      <c r="H57" s="48">
        <v>25.44</v>
      </c>
      <c r="I57" s="48">
        <v>25.95</v>
      </c>
      <c r="J57" s="60">
        <v>26.47</v>
      </c>
      <c r="K57" s="22">
        <v>27</v>
      </c>
      <c r="S57" s="43"/>
      <c r="AE57" s="43"/>
    </row>
    <row r="58" spans="1:31" s="42" customFormat="1" x14ac:dyDescent="0.25">
      <c r="A58" s="9"/>
      <c r="B58" s="19" t="s">
        <v>47</v>
      </c>
      <c r="C58" s="20" t="s">
        <v>69</v>
      </c>
      <c r="D58" s="21">
        <v>24.34</v>
      </c>
      <c r="E58" s="48">
        <v>24.83</v>
      </c>
      <c r="F58" s="48">
        <v>25.33</v>
      </c>
      <c r="G58" s="48">
        <v>25.84</v>
      </c>
      <c r="H58" s="48">
        <v>26.36</v>
      </c>
      <c r="I58" s="48">
        <v>26.89</v>
      </c>
      <c r="J58" s="60">
        <v>27.43</v>
      </c>
      <c r="K58" s="22">
        <v>27.98</v>
      </c>
      <c r="S58" s="43"/>
      <c r="AE58" s="43"/>
    </row>
    <row r="59" spans="1:31" ht="14.4" customHeight="1" x14ac:dyDescent="0.3">
      <c r="A59" s="9"/>
      <c r="B59" s="183" t="s">
        <v>187</v>
      </c>
      <c r="D59" s="74"/>
      <c r="E59" s="52"/>
      <c r="F59" s="52"/>
      <c r="G59" s="52"/>
      <c r="H59" s="52"/>
      <c r="I59" s="52"/>
      <c r="J59" s="75"/>
      <c r="K59" s="41"/>
      <c r="AE59" s="3"/>
    </row>
    <row r="60" spans="1:31" ht="31.2" customHeight="1" x14ac:dyDescent="0.35">
      <c r="A60" s="9"/>
      <c r="B60" s="9"/>
      <c r="C60" s="65"/>
      <c r="D60" s="76" t="s">
        <v>70</v>
      </c>
      <c r="E60" s="65"/>
      <c r="F60" s="65"/>
      <c r="G60" s="65"/>
      <c r="H60" s="65"/>
      <c r="I60" s="65"/>
      <c r="J60" s="65"/>
      <c r="K60" s="41"/>
      <c r="W60" s="52"/>
      <c r="AE60" s="3"/>
    </row>
    <row r="61" spans="1:31" s="23" customFormat="1" ht="7.95" customHeight="1" x14ac:dyDescent="0.25">
      <c r="A61" s="9"/>
      <c r="B61" s="9"/>
      <c r="C61" s="65"/>
      <c r="D61" s="75"/>
      <c r="E61" s="75"/>
      <c r="F61" s="75"/>
      <c r="G61" s="75"/>
      <c r="H61" s="75"/>
      <c r="I61" s="75"/>
      <c r="J61" s="75"/>
      <c r="K61" s="41"/>
      <c r="S61" s="24"/>
      <c r="AE61" s="24"/>
    </row>
    <row r="62" spans="1:31" ht="25.2" customHeight="1" x14ac:dyDescent="0.25">
      <c r="A62" s="9" t="s">
        <v>50</v>
      </c>
      <c r="B62" s="205" t="s">
        <v>71</v>
      </c>
      <c r="C62" s="205"/>
      <c r="D62" s="205"/>
      <c r="E62" s="205"/>
      <c r="F62" s="205"/>
      <c r="G62" s="205"/>
      <c r="H62" s="205"/>
      <c r="I62" s="205"/>
      <c r="J62" s="205"/>
      <c r="K62" s="205"/>
      <c r="AE62" s="3"/>
    </row>
    <row r="63" spans="1:31" ht="14.4" hidden="1" x14ac:dyDescent="0.3">
      <c r="A63" s="9"/>
      <c r="B63" s="77"/>
      <c r="C63" s="78" t="s">
        <v>72</v>
      </c>
      <c r="D63" s="79"/>
      <c r="E63" s="79"/>
      <c r="F63" s="79"/>
      <c r="G63" s="79"/>
      <c r="H63" s="79"/>
      <c r="I63" s="79"/>
      <c r="J63" s="79"/>
      <c r="K63" s="41"/>
      <c r="AE63" s="3"/>
    </row>
    <row r="64" spans="1:31" ht="14.4" hidden="1" x14ac:dyDescent="0.3">
      <c r="A64" s="9"/>
      <c r="B64" s="19"/>
      <c r="C64" s="71" t="s">
        <v>4</v>
      </c>
      <c r="D64" s="72" t="s">
        <v>5</v>
      </c>
      <c r="E64" s="72" t="s">
        <v>6</v>
      </c>
      <c r="F64" s="72" t="s">
        <v>7</v>
      </c>
      <c r="G64" s="72" t="s">
        <v>8</v>
      </c>
      <c r="H64" s="72" t="s">
        <v>9</v>
      </c>
      <c r="I64" s="80"/>
      <c r="J64" s="80"/>
      <c r="K64" s="41"/>
      <c r="AE64" s="3"/>
    </row>
    <row r="65" spans="1:31" ht="14.4" hidden="1" x14ac:dyDescent="0.3">
      <c r="A65" s="9"/>
      <c r="B65" s="19"/>
      <c r="C65" s="71"/>
      <c r="D65" s="72" t="s">
        <v>73</v>
      </c>
      <c r="E65" s="72" t="s">
        <v>74</v>
      </c>
      <c r="F65" s="72" t="s">
        <v>75</v>
      </c>
      <c r="G65" s="72" t="s">
        <v>76</v>
      </c>
      <c r="H65" s="72" t="s">
        <v>77</v>
      </c>
      <c r="I65" s="80"/>
      <c r="J65" s="80"/>
      <c r="K65" s="41"/>
      <c r="AE65" s="3"/>
    </row>
    <row r="66" spans="1:31" ht="14.4" hidden="1" x14ac:dyDescent="0.3">
      <c r="A66" s="9"/>
      <c r="B66" s="19"/>
      <c r="C66" s="20" t="s">
        <v>78</v>
      </c>
      <c r="D66" s="81">
        <v>21.69</v>
      </c>
      <c r="E66" s="82">
        <f>ROUND(D66*1.04,2)</f>
        <v>22.56</v>
      </c>
      <c r="F66" s="82">
        <f t="shared" ref="F66:H66" si="13">ROUND(E66*1.04,2)</f>
        <v>23.46</v>
      </c>
      <c r="G66" s="82">
        <f t="shared" si="13"/>
        <v>24.4</v>
      </c>
      <c r="H66" s="82">
        <f t="shared" si="13"/>
        <v>25.38</v>
      </c>
      <c r="I66" s="83"/>
      <c r="J66" s="83"/>
      <c r="K66" s="41"/>
      <c r="AE66" s="3"/>
    </row>
    <row r="67" spans="1:31" ht="14.4" hidden="1" x14ac:dyDescent="0.3">
      <c r="A67" s="9"/>
      <c r="B67" s="19"/>
      <c r="C67" s="20" t="s">
        <v>79</v>
      </c>
      <c r="D67" s="81">
        <v>21.69</v>
      </c>
      <c r="E67" s="82">
        <f t="shared" ref="E67:H72" si="14">ROUND(D67*1.04,2)</f>
        <v>22.56</v>
      </c>
      <c r="F67" s="82">
        <f t="shared" si="14"/>
        <v>23.46</v>
      </c>
      <c r="G67" s="82">
        <f t="shared" si="14"/>
        <v>24.4</v>
      </c>
      <c r="H67" s="82">
        <f t="shared" si="14"/>
        <v>25.38</v>
      </c>
      <c r="I67" s="83"/>
      <c r="J67" s="83"/>
      <c r="K67" s="41"/>
      <c r="AE67" s="3"/>
    </row>
    <row r="68" spans="1:31" ht="14.4" hidden="1" x14ac:dyDescent="0.3">
      <c r="A68" s="9"/>
      <c r="B68" s="19"/>
      <c r="C68" s="20" t="s">
        <v>80</v>
      </c>
      <c r="D68" s="81">
        <v>21.69</v>
      </c>
      <c r="E68" s="82">
        <f t="shared" si="14"/>
        <v>22.56</v>
      </c>
      <c r="F68" s="82">
        <f t="shared" si="14"/>
        <v>23.46</v>
      </c>
      <c r="G68" s="82">
        <f t="shared" si="14"/>
        <v>24.4</v>
      </c>
      <c r="H68" s="82">
        <f t="shared" si="14"/>
        <v>25.38</v>
      </c>
      <c r="I68" s="83"/>
      <c r="J68" s="83"/>
      <c r="K68" s="41"/>
      <c r="AE68" s="3"/>
    </row>
    <row r="69" spans="1:31" ht="14.4" hidden="1" x14ac:dyDescent="0.3">
      <c r="A69" s="9"/>
      <c r="B69" s="19"/>
      <c r="C69" s="20" t="s">
        <v>81</v>
      </c>
      <c r="D69" s="81">
        <v>19.809999999999999</v>
      </c>
      <c r="E69" s="82">
        <f t="shared" si="14"/>
        <v>20.6</v>
      </c>
      <c r="F69" s="82">
        <f t="shared" si="14"/>
        <v>21.42</v>
      </c>
      <c r="G69" s="82">
        <f t="shared" si="14"/>
        <v>22.28</v>
      </c>
      <c r="H69" s="82">
        <f t="shared" si="14"/>
        <v>23.17</v>
      </c>
      <c r="I69" s="83"/>
      <c r="J69" s="83"/>
      <c r="K69" s="41"/>
      <c r="AE69" s="3"/>
    </row>
    <row r="70" spans="1:31" ht="14.4" hidden="1" x14ac:dyDescent="0.3">
      <c r="A70" s="9"/>
      <c r="B70" s="19"/>
      <c r="C70" s="20" t="s">
        <v>82</v>
      </c>
      <c r="D70" s="81">
        <v>19.47</v>
      </c>
      <c r="E70" s="82">
        <f t="shared" si="14"/>
        <v>20.25</v>
      </c>
      <c r="F70" s="82">
        <f t="shared" si="14"/>
        <v>21.06</v>
      </c>
      <c r="G70" s="82">
        <f t="shared" si="14"/>
        <v>21.9</v>
      </c>
      <c r="H70" s="82">
        <f t="shared" si="14"/>
        <v>22.78</v>
      </c>
      <c r="I70" s="83"/>
      <c r="J70" s="83"/>
      <c r="K70" s="41"/>
      <c r="AE70" s="3"/>
    </row>
    <row r="71" spans="1:31" ht="14.4" hidden="1" x14ac:dyDescent="0.3">
      <c r="A71" s="9"/>
      <c r="B71" s="19"/>
      <c r="C71" s="20" t="s">
        <v>83</v>
      </c>
      <c r="D71" s="81">
        <v>18.82</v>
      </c>
      <c r="E71" s="82">
        <f t="shared" si="14"/>
        <v>19.57</v>
      </c>
      <c r="F71" s="82">
        <f t="shared" si="14"/>
        <v>20.350000000000001</v>
      </c>
      <c r="G71" s="82">
        <f t="shared" si="14"/>
        <v>21.16</v>
      </c>
      <c r="H71" s="82">
        <f t="shared" si="14"/>
        <v>22.01</v>
      </c>
      <c r="I71" s="83"/>
      <c r="J71" s="83"/>
      <c r="K71" s="41"/>
      <c r="AE71" s="3"/>
    </row>
    <row r="72" spans="1:31" ht="14.4" hidden="1" x14ac:dyDescent="0.3">
      <c r="A72" s="9"/>
      <c r="B72" s="19"/>
      <c r="C72" s="20" t="s">
        <v>84</v>
      </c>
      <c r="D72" s="81">
        <v>17.52</v>
      </c>
      <c r="E72" s="82">
        <f t="shared" si="14"/>
        <v>18.22</v>
      </c>
      <c r="F72" s="82">
        <f t="shared" si="14"/>
        <v>18.95</v>
      </c>
      <c r="G72" s="82">
        <f t="shared" si="14"/>
        <v>19.71</v>
      </c>
      <c r="H72" s="82">
        <f t="shared" si="14"/>
        <v>20.5</v>
      </c>
      <c r="I72" s="83"/>
      <c r="J72" s="84"/>
      <c r="K72" s="41"/>
      <c r="AE72" s="3"/>
    </row>
    <row r="73" spans="1:31" s="42" customFormat="1" ht="13.8" x14ac:dyDescent="0.25">
      <c r="A73" s="9"/>
      <c r="B73" s="19"/>
      <c r="C73" s="69" t="s">
        <v>85</v>
      </c>
      <c r="D73" s="85"/>
      <c r="E73" s="85"/>
      <c r="F73" s="85"/>
      <c r="G73" s="85"/>
      <c r="H73" s="85"/>
      <c r="I73" s="85"/>
      <c r="J73" s="70"/>
      <c r="K73" s="22"/>
      <c r="S73" s="43"/>
      <c r="AE73" s="43"/>
    </row>
    <row r="74" spans="1:31" s="42" customFormat="1" x14ac:dyDescent="0.25">
      <c r="A74" s="9"/>
      <c r="B74" s="19" t="s">
        <v>3</v>
      </c>
      <c r="C74" s="71" t="s">
        <v>4</v>
      </c>
      <c r="D74" s="72" t="s">
        <v>5</v>
      </c>
      <c r="E74" s="72" t="s">
        <v>6</v>
      </c>
      <c r="F74" s="72" t="s">
        <v>7</v>
      </c>
      <c r="G74" s="72" t="s">
        <v>8</v>
      </c>
      <c r="H74" s="72" t="s">
        <v>9</v>
      </c>
      <c r="I74" s="72" t="s">
        <v>10</v>
      </c>
      <c r="J74" s="72" t="s">
        <v>11</v>
      </c>
      <c r="K74" s="73" t="s">
        <v>12</v>
      </c>
      <c r="S74" s="43"/>
      <c r="W74" s="86"/>
      <c r="AE74" s="43"/>
    </row>
    <row r="75" spans="1:31" s="42" customFormat="1" x14ac:dyDescent="0.25">
      <c r="A75" s="9"/>
      <c r="B75" s="19" t="s">
        <v>22</v>
      </c>
      <c r="C75" s="87" t="s">
        <v>78</v>
      </c>
      <c r="D75" s="88">
        <v>28.05</v>
      </c>
      <c r="E75" s="88">
        <v>28.61</v>
      </c>
      <c r="F75" s="88">
        <v>29.18</v>
      </c>
      <c r="G75" s="88">
        <v>29.76</v>
      </c>
      <c r="H75" s="88">
        <v>30.36</v>
      </c>
      <c r="I75" s="88">
        <v>30.97</v>
      </c>
      <c r="J75" s="22">
        <v>31.59</v>
      </c>
      <c r="K75" s="22">
        <v>32.22</v>
      </c>
      <c r="S75" s="43"/>
      <c r="W75" s="86">
        <f>9+9+18</f>
        <v>36</v>
      </c>
      <c r="AE75" s="43"/>
    </row>
    <row r="76" spans="1:31" s="42" customFormat="1" x14ac:dyDescent="0.25">
      <c r="A76" s="9"/>
      <c r="B76" s="19" t="s">
        <v>22</v>
      </c>
      <c r="C76" s="87" t="s">
        <v>79</v>
      </c>
      <c r="D76" s="88">
        <v>28.05</v>
      </c>
      <c r="E76" s="88">
        <v>28.61</v>
      </c>
      <c r="F76" s="88">
        <v>29.18</v>
      </c>
      <c r="G76" s="88">
        <v>29.76</v>
      </c>
      <c r="H76" s="88">
        <v>30.36</v>
      </c>
      <c r="I76" s="88">
        <v>30.97</v>
      </c>
      <c r="J76" s="22">
        <v>31.59</v>
      </c>
      <c r="K76" s="22">
        <v>32.22</v>
      </c>
      <c r="S76" s="43"/>
      <c r="W76" s="52"/>
      <c r="AE76" s="43"/>
    </row>
    <row r="77" spans="1:31" s="42" customFormat="1" x14ac:dyDescent="0.25">
      <c r="A77" s="9"/>
      <c r="B77" s="19" t="s">
        <v>22</v>
      </c>
      <c r="C77" s="87" t="s">
        <v>86</v>
      </c>
      <c r="D77" s="88">
        <v>28.05</v>
      </c>
      <c r="E77" s="88">
        <v>28.61</v>
      </c>
      <c r="F77" s="88">
        <v>29.18</v>
      </c>
      <c r="G77" s="88">
        <v>29.76</v>
      </c>
      <c r="H77" s="88">
        <v>30.36</v>
      </c>
      <c r="I77" s="88">
        <v>30.97</v>
      </c>
      <c r="J77" s="22">
        <v>31.59</v>
      </c>
      <c r="K77" s="22">
        <v>32.22</v>
      </c>
      <c r="S77" s="43"/>
      <c r="W77" s="52"/>
      <c r="AE77" s="43"/>
    </row>
    <row r="78" spans="1:31" s="42" customFormat="1" x14ac:dyDescent="0.25">
      <c r="A78" s="9"/>
      <c r="B78" s="19" t="s">
        <v>47</v>
      </c>
      <c r="C78" s="87" t="s">
        <v>83</v>
      </c>
      <c r="D78" s="88">
        <v>23.75</v>
      </c>
      <c r="E78" s="88">
        <v>24.23</v>
      </c>
      <c r="F78" s="88">
        <v>24.71</v>
      </c>
      <c r="G78" s="88">
        <v>25.2</v>
      </c>
      <c r="H78" s="88">
        <v>25.7</v>
      </c>
      <c r="I78" s="88">
        <v>26.21</v>
      </c>
      <c r="J78" s="22">
        <v>26.73</v>
      </c>
      <c r="K78" s="22">
        <v>27.26</v>
      </c>
      <c r="S78" s="43"/>
      <c r="W78" s="52"/>
      <c r="AE78" s="43"/>
    </row>
    <row r="79" spans="1:31" s="42" customFormat="1" x14ac:dyDescent="0.25">
      <c r="A79" s="9"/>
      <c r="B79" s="19" t="s">
        <v>46</v>
      </c>
      <c r="C79" s="87" t="s">
        <v>84</v>
      </c>
      <c r="D79" s="88">
        <v>22.93</v>
      </c>
      <c r="E79" s="88">
        <v>23.39</v>
      </c>
      <c r="F79" s="88">
        <v>23.86</v>
      </c>
      <c r="G79" s="88">
        <v>24.34</v>
      </c>
      <c r="H79" s="88">
        <v>24.83</v>
      </c>
      <c r="I79" s="88">
        <v>25.33</v>
      </c>
      <c r="J79" s="22">
        <v>25.84</v>
      </c>
      <c r="K79" s="22">
        <v>26.36</v>
      </c>
      <c r="S79" s="43"/>
      <c r="W79" s="52"/>
      <c r="AE79" s="43"/>
    </row>
    <row r="80" spans="1:31" x14ac:dyDescent="0.25">
      <c r="A80" s="9"/>
      <c r="B80" s="9"/>
      <c r="C80" s="89"/>
      <c r="D80" s="90"/>
      <c r="E80" s="90"/>
      <c r="F80" s="90"/>
      <c r="G80" s="90"/>
      <c r="H80" s="90"/>
      <c r="I80" s="90"/>
      <c r="J80" s="90"/>
      <c r="K80" s="41"/>
      <c r="W80" s="52"/>
      <c r="AE80" s="3"/>
    </row>
    <row r="81" spans="1:31" ht="25.2" customHeight="1" x14ac:dyDescent="0.25">
      <c r="A81" s="9"/>
      <c r="B81" s="9"/>
      <c r="C81" s="65"/>
      <c r="D81" s="64"/>
      <c r="E81" s="65"/>
      <c r="F81" s="65"/>
      <c r="G81" s="65"/>
      <c r="H81" s="65"/>
      <c r="I81" s="65"/>
      <c r="J81" s="65"/>
      <c r="K81" s="41"/>
      <c r="W81" s="52"/>
      <c r="AE81" s="3"/>
    </row>
    <row r="82" spans="1:31" ht="25.2" customHeight="1" x14ac:dyDescent="0.25">
      <c r="A82" s="9"/>
      <c r="B82" s="206" t="s">
        <v>87</v>
      </c>
      <c r="C82" s="207"/>
      <c r="D82" s="207"/>
      <c r="E82" s="207"/>
      <c r="F82" s="207"/>
      <c r="G82" s="207"/>
      <c r="H82" s="207"/>
      <c r="I82" s="207"/>
      <c r="J82" s="207"/>
      <c r="K82" s="208"/>
      <c r="O82" s="209" t="s">
        <v>88</v>
      </c>
      <c r="P82" s="209"/>
      <c r="Q82" s="209"/>
      <c r="R82" s="209"/>
      <c r="S82" s="209"/>
      <c r="T82" s="209"/>
      <c r="U82" s="209"/>
      <c r="V82" s="209"/>
      <c r="AE82" s="3"/>
    </row>
    <row r="83" spans="1:31" s="42" customFormat="1" ht="13.8" x14ac:dyDescent="0.25">
      <c r="A83" s="9"/>
      <c r="B83" s="19"/>
      <c r="C83" s="78" t="s">
        <v>89</v>
      </c>
      <c r="D83" s="91"/>
      <c r="E83" s="91"/>
      <c r="F83" s="91"/>
      <c r="G83" s="91"/>
      <c r="H83" s="91"/>
      <c r="I83" s="91"/>
      <c r="J83" s="91"/>
      <c r="K83" s="22"/>
      <c r="S83" s="43"/>
      <c r="AE83" s="43"/>
    </row>
    <row r="84" spans="1:31" s="42" customFormat="1" ht="14.4" customHeight="1" x14ac:dyDescent="0.25">
      <c r="A84" s="9"/>
      <c r="B84" s="92" t="s">
        <v>3</v>
      </c>
      <c r="C84" s="71" t="s">
        <v>4</v>
      </c>
      <c r="D84" s="72" t="s">
        <v>5</v>
      </c>
      <c r="E84" s="72" t="s">
        <v>6</v>
      </c>
      <c r="F84" s="72" t="s">
        <v>7</v>
      </c>
      <c r="G84" s="72" t="s">
        <v>8</v>
      </c>
      <c r="H84" s="72" t="s">
        <v>9</v>
      </c>
      <c r="I84" s="72" t="s">
        <v>10</v>
      </c>
      <c r="J84" s="72" t="s">
        <v>11</v>
      </c>
      <c r="K84" s="73" t="s">
        <v>12</v>
      </c>
      <c r="O84" s="93" t="s">
        <v>4</v>
      </c>
      <c r="P84" s="72" t="s">
        <v>5</v>
      </c>
      <c r="Q84" s="72" t="s">
        <v>6</v>
      </c>
      <c r="R84" s="72" t="s">
        <v>7</v>
      </c>
      <c r="S84" s="72" t="s">
        <v>8</v>
      </c>
      <c r="T84" s="72" t="s">
        <v>9</v>
      </c>
      <c r="U84" s="72" t="s">
        <v>10</v>
      </c>
      <c r="V84" s="72" t="s">
        <v>11</v>
      </c>
      <c r="AE84" s="43"/>
    </row>
    <row r="85" spans="1:31" s="43" customFormat="1" x14ac:dyDescent="0.25">
      <c r="A85" s="9"/>
      <c r="B85" s="19" t="s">
        <v>50</v>
      </c>
      <c r="C85" s="20" t="s">
        <v>90</v>
      </c>
      <c r="D85" s="21">
        <v>27.23</v>
      </c>
      <c r="E85" s="48">
        <v>27.77</v>
      </c>
      <c r="F85" s="48">
        <v>28.33</v>
      </c>
      <c r="G85" s="48">
        <v>28.9</v>
      </c>
      <c r="H85" s="48">
        <v>29.48</v>
      </c>
      <c r="I85" s="48">
        <v>30.07</v>
      </c>
      <c r="J85" s="48">
        <v>30.67</v>
      </c>
      <c r="K85" s="22">
        <v>31.28</v>
      </c>
      <c r="O85" s="46" t="s">
        <v>90</v>
      </c>
      <c r="P85" s="21">
        <f>+D85-'[1]FY16HardNo''s'!C87</f>
        <v>6.23</v>
      </c>
      <c r="Q85" s="21">
        <f>+E85-'[1]FY16HardNo''s'!D87</f>
        <v>5.93</v>
      </c>
      <c r="R85" s="21">
        <f>+F85-'[1]FY16HardNo''s'!E87</f>
        <v>5.6199999999999974</v>
      </c>
      <c r="S85" s="21">
        <f>+G85-'[1]FY16HardNo''s'!F87</f>
        <v>5.2799999999999976</v>
      </c>
      <c r="T85" s="21">
        <f>+H85-'[1]FY16HardNo''s'!G87</f>
        <v>4.9200000000000017</v>
      </c>
      <c r="U85" s="21">
        <f>+I85-'[1]FY16HardNo''s'!H87</f>
        <v>4.5300000000000011</v>
      </c>
      <c r="V85" s="21">
        <f>+J85-'[1]FY16HardNo''s'!I87</f>
        <v>4.110000000000003</v>
      </c>
      <c r="W85" s="42"/>
      <c r="X85" s="42"/>
      <c r="Y85" s="42"/>
      <c r="Z85" s="42"/>
      <c r="AA85" s="42"/>
      <c r="AB85" s="42"/>
      <c r="AC85" s="42"/>
      <c r="AD85" s="42"/>
    </row>
    <row r="86" spans="1:31" s="43" customFormat="1" x14ac:dyDescent="0.25">
      <c r="A86" s="9"/>
      <c r="B86" s="19" t="s">
        <v>91</v>
      </c>
      <c r="C86" s="20" t="s">
        <v>92</v>
      </c>
      <c r="D86" s="21">
        <v>32.76</v>
      </c>
      <c r="E86" s="48">
        <v>33.42</v>
      </c>
      <c r="F86" s="48">
        <v>34.090000000000003</v>
      </c>
      <c r="G86" s="48">
        <v>34.770000000000003</v>
      </c>
      <c r="H86" s="48">
        <v>35.47</v>
      </c>
      <c r="I86" s="22">
        <v>36.18</v>
      </c>
      <c r="J86" s="22">
        <v>36.9</v>
      </c>
      <c r="K86" s="22">
        <v>37.64</v>
      </c>
      <c r="O86" s="46" t="s">
        <v>93</v>
      </c>
      <c r="P86" s="21">
        <f>+D86-'[1]FY16HardNo''s'!C88</f>
        <v>8.1899999999999977</v>
      </c>
      <c r="Q86" s="21" t="e">
        <f>+#REF!-'[1]FY16HardNo''s'!D88</f>
        <v>#REF!</v>
      </c>
      <c r="R86" s="21" t="e">
        <f>+#REF!-'[1]FY16HardNo''s'!E88</f>
        <v>#REF!</v>
      </c>
      <c r="S86" s="21">
        <f>+E86-'[1]FY16HardNo''s'!F88</f>
        <v>5.7900000000000027</v>
      </c>
      <c r="T86" s="21">
        <f>+F86-'[1]FY16HardNo''s'!G88</f>
        <v>5.350000000000005</v>
      </c>
      <c r="U86" s="21">
        <f>+G86-'[1]FY16HardNo''s'!H88</f>
        <v>4.8800000000000026</v>
      </c>
      <c r="V86" s="21">
        <f>+H86-'[1]FY16HardNo''s'!I88</f>
        <v>4.379999999999999</v>
      </c>
      <c r="W86" s="42"/>
      <c r="X86" s="42"/>
      <c r="Y86" s="42"/>
      <c r="Z86" s="42"/>
      <c r="AA86" s="42"/>
      <c r="AB86" s="42"/>
      <c r="AC86" s="42"/>
      <c r="AD86" s="42"/>
    </row>
    <row r="87" spans="1:31" s="43" customFormat="1" x14ac:dyDescent="0.25">
      <c r="A87" s="9"/>
      <c r="B87" s="19" t="s">
        <v>32</v>
      </c>
      <c r="C87" s="20" t="s">
        <v>94</v>
      </c>
      <c r="D87" s="48">
        <v>36.96</v>
      </c>
      <c r="E87" s="48">
        <v>37.700000000000003</v>
      </c>
      <c r="F87" s="48">
        <v>38.450000000000003</v>
      </c>
      <c r="G87" s="48">
        <v>39.22</v>
      </c>
      <c r="H87" s="48">
        <v>40</v>
      </c>
      <c r="I87" s="22">
        <v>40.799999999999997</v>
      </c>
      <c r="J87" s="48">
        <v>41.62</v>
      </c>
      <c r="K87" s="22">
        <v>42.45</v>
      </c>
      <c r="O87" s="46"/>
      <c r="P87" s="21"/>
      <c r="Q87" s="21"/>
      <c r="R87" s="21"/>
      <c r="S87" s="21"/>
      <c r="T87" s="21"/>
      <c r="U87" s="21"/>
      <c r="V87" s="21"/>
      <c r="W87" s="42"/>
      <c r="X87" s="42"/>
      <c r="Y87" s="42"/>
      <c r="Z87" s="42"/>
      <c r="AA87" s="42"/>
      <c r="AB87" s="42"/>
      <c r="AC87" s="42"/>
      <c r="AD87" s="42"/>
    </row>
    <row r="88" spans="1:31" s="43" customFormat="1" x14ac:dyDescent="0.25">
      <c r="A88" s="9"/>
      <c r="B88" s="19"/>
      <c r="C88" s="20" t="s">
        <v>95</v>
      </c>
      <c r="D88" s="94">
        <v>130</v>
      </c>
      <c r="E88" s="95"/>
      <c r="F88" s="95"/>
      <c r="G88" s="95"/>
      <c r="H88" s="95"/>
      <c r="I88" s="95"/>
      <c r="J88" s="95"/>
      <c r="K88" s="22"/>
      <c r="O88" s="46"/>
      <c r="P88" s="21"/>
      <c r="Q88" s="21"/>
      <c r="R88" s="21"/>
      <c r="S88" s="21"/>
      <c r="T88" s="21"/>
      <c r="U88" s="21"/>
      <c r="V88" s="21"/>
      <c r="W88" s="42"/>
      <c r="X88" s="42"/>
      <c r="Y88" s="42"/>
      <c r="Z88" s="42"/>
      <c r="AA88" s="42"/>
      <c r="AB88" s="42"/>
      <c r="AC88" s="42"/>
      <c r="AD88" s="42"/>
    </row>
    <row r="89" spans="1:31" s="43" customFormat="1" x14ac:dyDescent="0.25">
      <c r="A89" s="9"/>
      <c r="B89" s="19"/>
      <c r="C89" s="20" t="s">
        <v>96</v>
      </c>
      <c r="D89" s="94">
        <v>25</v>
      </c>
      <c r="E89" s="95"/>
      <c r="F89" s="95"/>
      <c r="G89" s="95"/>
      <c r="H89" s="95"/>
      <c r="I89" s="95"/>
      <c r="J89" s="95"/>
      <c r="K89" s="22"/>
      <c r="O89" s="46" t="s">
        <v>97</v>
      </c>
      <c r="P89" s="21">
        <f>+D89-'[1]FY16HardNo''s'!C89</f>
        <v>-25</v>
      </c>
      <c r="Q89" s="21">
        <f>+E89-'[1]FY16HardNo''s'!D89</f>
        <v>0</v>
      </c>
      <c r="R89" s="21">
        <f>+F89-'[1]FY16HardNo''s'!E89</f>
        <v>0</v>
      </c>
      <c r="S89" s="21">
        <f>+G89-'[1]FY16HardNo''s'!F89</f>
        <v>0</v>
      </c>
      <c r="T89" s="21">
        <f>+H89-'[1]FY16HardNo''s'!G89</f>
        <v>0</v>
      </c>
      <c r="U89" s="21">
        <f>+I89-'[1]FY16HardNo''s'!H89</f>
        <v>0</v>
      </c>
      <c r="V89" s="21">
        <f>+J89-'[1]FY16HardNo''s'!I89</f>
        <v>0</v>
      </c>
      <c r="W89" s="42"/>
      <c r="X89" s="42"/>
      <c r="Y89" s="42"/>
      <c r="Z89" s="42"/>
      <c r="AA89" s="42"/>
      <c r="AB89" s="42"/>
      <c r="AC89" s="42"/>
      <c r="AD89" s="42"/>
    </row>
    <row r="90" spans="1:31" s="3" customFormat="1" x14ac:dyDescent="0.25">
      <c r="A90" s="9"/>
      <c r="B90" s="9"/>
      <c r="C90" s="39"/>
      <c r="D90" s="74"/>
      <c r="E90" s="52"/>
      <c r="F90" s="52"/>
      <c r="G90" s="52"/>
      <c r="H90" s="52"/>
      <c r="I90" s="52"/>
      <c r="J90" s="52"/>
      <c r="K90" s="41"/>
      <c r="O90" s="39"/>
      <c r="P90" s="74"/>
      <c r="Q90" s="74"/>
      <c r="R90" s="74"/>
      <c r="S90" s="74"/>
      <c r="T90" s="74"/>
      <c r="U90" s="74"/>
      <c r="V90" s="74"/>
      <c r="W90" s="2"/>
      <c r="X90" s="2"/>
      <c r="Y90" s="2"/>
      <c r="Z90" s="2"/>
      <c r="AA90" s="2"/>
      <c r="AB90" s="2"/>
      <c r="AC90" s="2"/>
      <c r="AD90" s="2"/>
    </row>
    <row r="91" spans="1:31" s="3" customFormat="1" ht="19.8" customHeight="1" x14ac:dyDescent="0.25">
      <c r="A91" s="9"/>
      <c r="B91" s="9"/>
      <c r="C91" s="61"/>
      <c r="D91" s="64"/>
      <c r="E91" s="61"/>
      <c r="F91" s="61"/>
      <c r="G91" s="61"/>
      <c r="H91" s="61"/>
      <c r="I91" s="61"/>
      <c r="J91" s="61"/>
      <c r="K91" s="41"/>
      <c r="W91" s="2"/>
      <c r="X91" s="2"/>
      <c r="Y91" s="2"/>
      <c r="Z91" s="2"/>
      <c r="AA91" s="2"/>
      <c r="AB91" s="2"/>
      <c r="AC91" s="2"/>
      <c r="AD91" s="2"/>
    </row>
    <row r="92" spans="1:31" ht="25.2" customHeight="1" x14ac:dyDescent="0.3">
      <c r="A92" s="9"/>
      <c r="B92" s="96" t="s">
        <v>98</v>
      </c>
      <c r="C92" s="97"/>
      <c r="D92" s="97"/>
      <c r="E92" s="97"/>
      <c r="F92" s="97"/>
      <c r="G92" s="97"/>
      <c r="H92" s="97"/>
      <c r="I92" s="98"/>
      <c r="J92"/>
      <c r="K92" s="41"/>
      <c r="L92" s="99"/>
      <c r="M92" s="99"/>
      <c r="N92" s="99"/>
      <c r="AE92" s="3"/>
    </row>
    <row r="93" spans="1:31" s="42" customFormat="1" ht="14.4" x14ac:dyDescent="0.3">
      <c r="A93" s="9"/>
      <c r="B93" s="19"/>
      <c r="C93" s="69" t="s">
        <v>89</v>
      </c>
      <c r="D93" s="85"/>
      <c r="E93" s="85"/>
      <c r="F93" s="85"/>
      <c r="G93" s="85"/>
      <c r="H93" s="85"/>
      <c r="I93" s="85"/>
      <c r="J93"/>
      <c r="K93" s="41"/>
      <c r="S93" s="43"/>
      <c r="AE93" s="43"/>
    </row>
    <row r="94" spans="1:31" s="42" customFormat="1" ht="19.95" customHeight="1" x14ac:dyDescent="0.3">
      <c r="A94" s="9"/>
      <c r="B94" s="19"/>
      <c r="C94" s="100" t="s">
        <v>99</v>
      </c>
      <c r="D94" s="85"/>
      <c r="E94" s="85"/>
      <c r="F94" s="85"/>
      <c r="G94" s="85"/>
      <c r="H94" s="85"/>
      <c r="I94" s="85"/>
      <c r="J94"/>
      <c r="K94" s="41"/>
      <c r="S94" s="43"/>
      <c r="AE94" s="43"/>
    </row>
    <row r="95" spans="1:31" s="43" customFormat="1" ht="12.75" customHeight="1" x14ac:dyDescent="0.3">
      <c r="A95" s="9"/>
      <c r="B95" s="19"/>
      <c r="C95" s="101" t="s">
        <v>4</v>
      </c>
      <c r="D95" s="72" t="s">
        <v>5</v>
      </c>
      <c r="E95" s="72" t="s">
        <v>6</v>
      </c>
      <c r="F95" s="72" t="s">
        <v>7</v>
      </c>
      <c r="G95" s="72" t="s">
        <v>8</v>
      </c>
      <c r="H95" s="72" t="s">
        <v>9</v>
      </c>
      <c r="I95" s="72" t="s">
        <v>10</v>
      </c>
      <c r="J95"/>
      <c r="K95" s="41"/>
      <c r="L95" s="99"/>
      <c r="M95" s="99"/>
      <c r="N95" s="99"/>
      <c r="W95" s="42"/>
      <c r="X95" s="42"/>
      <c r="Y95" s="42"/>
      <c r="Z95" s="42"/>
      <c r="AA95" s="42"/>
      <c r="AB95" s="42"/>
      <c r="AC95" s="42"/>
      <c r="AD95" s="42"/>
    </row>
    <row r="96" spans="1:31" s="68" customFormat="1" ht="17.399999999999999" customHeight="1" x14ac:dyDescent="0.3">
      <c r="A96" s="66"/>
      <c r="B96" s="102"/>
      <c r="C96" s="103" t="s">
        <v>100</v>
      </c>
      <c r="D96" s="104">
        <v>0</v>
      </c>
      <c r="E96" s="104" t="s">
        <v>101</v>
      </c>
      <c r="F96" s="104" t="s">
        <v>102</v>
      </c>
      <c r="G96" s="104" t="s">
        <v>103</v>
      </c>
      <c r="H96" s="104" t="s">
        <v>104</v>
      </c>
      <c r="I96" s="104" t="s">
        <v>105</v>
      </c>
      <c r="J96"/>
      <c r="K96" s="41"/>
      <c r="L96" s="105"/>
      <c r="M96" s="105"/>
      <c r="N96" s="105"/>
      <c r="W96" s="67"/>
      <c r="X96" s="67"/>
      <c r="Y96" s="67"/>
      <c r="Z96" s="67"/>
      <c r="AA96" s="67"/>
      <c r="AB96" s="67"/>
      <c r="AC96" s="67"/>
      <c r="AD96" s="67"/>
    </row>
    <row r="97" spans="1:30" s="43" customFormat="1" ht="15.6" customHeight="1" x14ac:dyDescent="0.3">
      <c r="A97" s="17"/>
      <c r="B97" s="19"/>
      <c r="C97" s="106" t="s">
        <v>106</v>
      </c>
      <c r="D97" s="107"/>
      <c r="E97" s="108"/>
      <c r="F97" s="108"/>
      <c r="G97" s="108"/>
      <c r="H97" s="108"/>
      <c r="I97" s="108"/>
      <c r="J97"/>
      <c r="K97" s="41"/>
      <c r="L97" s="99"/>
      <c r="M97" s="99"/>
      <c r="N97" s="99"/>
      <c r="W97" s="42"/>
      <c r="X97" s="42"/>
      <c r="Y97" s="42"/>
      <c r="Z97" s="42"/>
      <c r="AA97" s="42"/>
      <c r="AB97" s="42"/>
      <c r="AC97" s="42"/>
      <c r="AD97" s="42"/>
    </row>
    <row r="98" spans="1:30" s="43" customFormat="1" ht="14.4" x14ac:dyDescent="0.3">
      <c r="A98" s="9" t="s">
        <v>107</v>
      </c>
      <c r="B98" s="19"/>
      <c r="C98" s="20" t="s">
        <v>108</v>
      </c>
      <c r="D98" s="48">
        <v>27.36</v>
      </c>
      <c r="E98" s="48">
        <v>28.37</v>
      </c>
      <c r="F98" s="48">
        <v>29.09</v>
      </c>
      <c r="G98" s="60">
        <v>29.79</v>
      </c>
      <c r="H98" s="60">
        <v>30.5</v>
      </c>
      <c r="I98" s="60">
        <v>31.64</v>
      </c>
      <c r="J98"/>
      <c r="K98" s="41"/>
      <c r="L98" s="109"/>
      <c r="M98" s="109"/>
      <c r="N98" s="109"/>
      <c r="P98" s="48">
        <v>20.9</v>
      </c>
      <c r="Q98" s="48">
        <v>25.58</v>
      </c>
      <c r="R98" s="48">
        <v>26.22</v>
      </c>
      <c r="S98" s="60">
        <v>26.85</v>
      </c>
      <c r="T98" s="60">
        <v>27.49</v>
      </c>
      <c r="U98" s="60">
        <v>28.12</v>
      </c>
      <c r="V98" s="60">
        <v>28.51</v>
      </c>
      <c r="W98" s="42"/>
      <c r="X98" s="42"/>
      <c r="Y98" s="42"/>
      <c r="Z98" s="42"/>
      <c r="AA98" s="42"/>
      <c r="AB98" s="42"/>
      <c r="AC98" s="42"/>
      <c r="AD98" s="42"/>
    </row>
    <row r="99" spans="1:30" s="43" customFormat="1" ht="14.4" x14ac:dyDescent="0.3">
      <c r="A99" s="9" t="s">
        <v>107</v>
      </c>
      <c r="B99" s="19"/>
      <c r="C99" s="20" t="s">
        <v>109</v>
      </c>
      <c r="D99" s="48">
        <v>32.840000000000003</v>
      </c>
      <c r="E99" s="48">
        <v>34.049999999999997</v>
      </c>
      <c r="F99" s="48">
        <v>34.9</v>
      </c>
      <c r="G99" s="60">
        <v>35.74</v>
      </c>
      <c r="H99" s="60">
        <v>36.6</v>
      </c>
      <c r="I99" s="60">
        <v>37.97</v>
      </c>
      <c r="J99"/>
      <c r="K99" s="41"/>
      <c r="L99" s="109"/>
      <c r="M99" s="109"/>
      <c r="N99" s="109"/>
      <c r="P99" s="48">
        <v>25.09</v>
      </c>
      <c r="Q99" s="48">
        <v>30.71</v>
      </c>
      <c r="R99" s="48">
        <v>31.48</v>
      </c>
      <c r="S99" s="60">
        <v>32.24</v>
      </c>
      <c r="T99" s="60">
        <v>33.01</v>
      </c>
      <c r="U99" s="60">
        <v>33.770000000000003</v>
      </c>
      <c r="V99" s="60">
        <v>34.24</v>
      </c>
      <c r="W99" s="42"/>
      <c r="X99" s="42"/>
      <c r="Y99" s="42"/>
      <c r="Z99" s="42"/>
      <c r="AA99" s="42"/>
      <c r="AB99" s="42"/>
      <c r="AC99" s="42"/>
      <c r="AD99" s="42"/>
    </row>
    <row r="100" spans="1:30" s="43" customFormat="1" ht="14.4" x14ac:dyDescent="0.3">
      <c r="A100" s="9" t="s">
        <v>107</v>
      </c>
      <c r="B100" s="19"/>
      <c r="C100" s="20" t="s">
        <v>110</v>
      </c>
      <c r="D100" s="48">
        <v>34.21</v>
      </c>
      <c r="E100" s="60">
        <v>35.47</v>
      </c>
      <c r="F100" s="60">
        <v>36.36</v>
      </c>
      <c r="G100" s="60">
        <v>37.229999999999997</v>
      </c>
      <c r="H100" s="60">
        <v>38.119999999999997</v>
      </c>
      <c r="I100" s="60">
        <v>39.54</v>
      </c>
      <c r="J100"/>
      <c r="K100" s="41"/>
      <c r="L100" s="109"/>
      <c r="M100" s="109"/>
      <c r="N100" s="109"/>
      <c r="P100" s="48">
        <v>26.13</v>
      </c>
      <c r="Q100" s="60">
        <v>31.98</v>
      </c>
      <c r="R100" s="60">
        <v>32.78</v>
      </c>
      <c r="S100" s="60">
        <v>33.57</v>
      </c>
      <c r="T100" s="60">
        <v>34.380000000000003</v>
      </c>
      <c r="U100" s="60">
        <v>35.17</v>
      </c>
      <c r="V100" s="60">
        <v>35.659999999999997</v>
      </c>
      <c r="W100" s="42"/>
      <c r="X100" s="42"/>
      <c r="Y100" s="42"/>
      <c r="Z100" s="42"/>
      <c r="AA100" s="42"/>
      <c r="AB100" s="42"/>
      <c r="AC100" s="42"/>
      <c r="AD100" s="42"/>
    </row>
    <row r="101" spans="1:30" s="43" customFormat="1" ht="14.4" x14ac:dyDescent="0.3">
      <c r="A101" s="9"/>
      <c r="B101" s="19"/>
      <c r="C101" s="110"/>
      <c r="D101" s="48"/>
      <c r="E101" s="60"/>
      <c r="F101" s="60"/>
      <c r="G101" s="60"/>
      <c r="H101" s="60"/>
      <c r="I101" s="60"/>
      <c r="J101"/>
      <c r="K101" s="41"/>
      <c r="L101" s="109"/>
      <c r="M101" s="109"/>
      <c r="P101" s="48"/>
      <c r="Q101" s="60"/>
      <c r="R101" s="60"/>
      <c r="S101" s="60"/>
      <c r="T101" s="60"/>
      <c r="U101" s="60"/>
      <c r="V101" s="60"/>
      <c r="W101" s="42"/>
      <c r="X101" s="42"/>
      <c r="Y101" s="42"/>
      <c r="Z101" s="42"/>
      <c r="AA101" s="42"/>
      <c r="AB101" s="42"/>
      <c r="AC101" s="42"/>
      <c r="AD101" s="42"/>
    </row>
    <row r="102" spans="1:30" s="43" customFormat="1" ht="14.4" x14ac:dyDescent="0.3">
      <c r="A102" s="9"/>
      <c r="B102" s="19"/>
      <c r="C102" s="111" t="s">
        <v>111</v>
      </c>
      <c r="D102" s="112"/>
      <c r="E102" s="112"/>
      <c r="F102" s="112"/>
      <c r="G102" s="112"/>
      <c r="H102" s="112"/>
      <c r="I102" s="112"/>
      <c r="J102"/>
      <c r="K102" s="41"/>
      <c r="L102" s="109"/>
      <c r="M102" s="109"/>
      <c r="P102" s="112"/>
      <c r="Q102" s="112"/>
      <c r="R102" s="112"/>
      <c r="S102" s="112"/>
      <c r="T102" s="112"/>
      <c r="U102" s="112"/>
      <c r="V102" s="112"/>
      <c r="W102" s="42"/>
      <c r="X102" s="42"/>
      <c r="Y102" s="42"/>
      <c r="Z102" s="42"/>
      <c r="AA102" s="42"/>
      <c r="AB102" s="42"/>
      <c r="AC102" s="42"/>
      <c r="AD102" s="42"/>
    </row>
    <row r="103" spans="1:30" s="43" customFormat="1" ht="14.4" x14ac:dyDescent="0.3">
      <c r="A103" s="9" t="s">
        <v>107</v>
      </c>
      <c r="B103" s="19"/>
      <c r="C103" s="20" t="s">
        <v>108</v>
      </c>
      <c r="D103" s="48">
        <v>27.36</v>
      </c>
      <c r="E103" s="48">
        <v>28.37</v>
      </c>
      <c r="F103" s="48">
        <v>29.09</v>
      </c>
      <c r="G103" s="60">
        <v>29.79</v>
      </c>
      <c r="H103" s="60">
        <v>30.5</v>
      </c>
      <c r="I103" s="60">
        <v>31.64</v>
      </c>
      <c r="J103"/>
      <c r="K103" s="41"/>
      <c r="L103" s="109"/>
      <c r="M103" s="109"/>
      <c r="P103" s="48">
        <v>20.9</v>
      </c>
      <c r="Q103" s="48">
        <v>25.58</v>
      </c>
      <c r="R103" s="48">
        <v>26.22</v>
      </c>
      <c r="S103" s="60">
        <v>26.85</v>
      </c>
      <c r="T103" s="60">
        <v>27.49</v>
      </c>
      <c r="U103" s="60">
        <v>28.12</v>
      </c>
      <c r="V103" s="60">
        <v>28.51</v>
      </c>
      <c r="W103" s="42"/>
      <c r="X103" s="42"/>
      <c r="Y103" s="42"/>
      <c r="Z103" s="42"/>
      <c r="AA103" s="42"/>
      <c r="AB103" s="42"/>
      <c r="AC103" s="42"/>
      <c r="AD103" s="42"/>
    </row>
    <row r="104" spans="1:30" s="43" customFormat="1" ht="14.4" x14ac:dyDescent="0.3">
      <c r="A104" s="9" t="s">
        <v>107</v>
      </c>
      <c r="B104" s="19"/>
      <c r="C104" s="20" t="s">
        <v>109</v>
      </c>
      <c r="D104" s="48">
        <v>30.1</v>
      </c>
      <c r="E104" s="48">
        <v>31.22</v>
      </c>
      <c r="F104" s="48">
        <v>32</v>
      </c>
      <c r="G104" s="60">
        <v>32.770000000000003</v>
      </c>
      <c r="H104" s="60">
        <v>33.549999999999997</v>
      </c>
      <c r="I104" s="60">
        <v>34.81</v>
      </c>
      <c r="J104"/>
      <c r="K104" s="41"/>
      <c r="L104" s="109"/>
      <c r="M104" s="109"/>
      <c r="P104" s="48">
        <v>22.99</v>
      </c>
      <c r="Q104" s="48">
        <v>28.14</v>
      </c>
      <c r="R104" s="48">
        <v>28.84</v>
      </c>
      <c r="S104" s="60">
        <v>29.53</v>
      </c>
      <c r="T104" s="60">
        <v>30.24</v>
      </c>
      <c r="U104" s="60">
        <v>30.94</v>
      </c>
      <c r="V104" s="60">
        <v>31.37</v>
      </c>
      <c r="W104" s="42"/>
      <c r="X104" s="42"/>
      <c r="Y104" s="42"/>
      <c r="Z104" s="42"/>
      <c r="AA104" s="42"/>
      <c r="AB104" s="42"/>
      <c r="AC104" s="42"/>
      <c r="AD104" s="42"/>
    </row>
    <row r="105" spans="1:30" s="43" customFormat="1" ht="14.4" x14ac:dyDescent="0.3">
      <c r="A105" s="9" t="s">
        <v>107</v>
      </c>
      <c r="B105" s="19"/>
      <c r="C105" s="20" t="s">
        <v>110</v>
      </c>
      <c r="D105" s="48">
        <v>34.21</v>
      </c>
      <c r="E105" s="60">
        <v>35.47</v>
      </c>
      <c r="F105" s="60">
        <v>36.36</v>
      </c>
      <c r="G105" s="60">
        <v>37.229999999999997</v>
      </c>
      <c r="H105" s="60">
        <v>38.119999999999997</v>
      </c>
      <c r="I105" s="60">
        <v>39.54</v>
      </c>
      <c r="J105"/>
      <c r="K105" s="41"/>
      <c r="L105" s="109"/>
      <c r="M105" s="109"/>
      <c r="P105" s="48">
        <v>23.52</v>
      </c>
      <c r="Q105" s="60">
        <v>28.79</v>
      </c>
      <c r="R105" s="60">
        <v>29.51</v>
      </c>
      <c r="S105" s="60">
        <v>30.22</v>
      </c>
      <c r="T105" s="60">
        <v>30.95</v>
      </c>
      <c r="U105" s="60">
        <v>31.66</v>
      </c>
      <c r="V105" s="60">
        <v>32.1</v>
      </c>
      <c r="W105" s="42"/>
      <c r="X105" s="42"/>
      <c r="Y105" s="42"/>
      <c r="Z105" s="42"/>
      <c r="AA105" s="42"/>
      <c r="AB105" s="42"/>
      <c r="AC105" s="42"/>
      <c r="AD105" s="42"/>
    </row>
    <row r="106" spans="1:30" s="43" customFormat="1" ht="14.4" x14ac:dyDescent="0.3">
      <c r="A106" s="9"/>
      <c r="B106" s="9"/>
      <c r="C106" s="39"/>
      <c r="D106" s="52"/>
      <c r="E106" s="75"/>
      <c r="F106" s="75"/>
      <c r="G106" s="75"/>
      <c r="H106" s="75"/>
      <c r="I106" s="75"/>
      <c r="J106"/>
      <c r="K106" s="41"/>
      <c r="L106" s="113"/>
      <c r="M106" s="113"/>
      <c r="P106" s="52"/>
      <c r="Q106" s="75"/>
      <c r="R106" s="75"/>
      <c r="S106" s="75"/>
      <c r="T106" s="75"/>
      <c r="U106" s="75"/>
      <c r="V106" s="75"/>
      <c r="W106" s="42"/>
      <c r="X106" s="42"/>
      <c r="Y106" s="42"/>
      <c r="Z106" s="42"/>
      <c r="AA106" s="42"/>
      <c r="AB106" s="42"/>
      <c r="AC106" s="42"/>
      <c r="AD106" s="42"/>
    </row>
    <row r="107" spans="1:30" s="43" customFormat="1" ht="15.6" x14ac:dyDescent="0.3">
      <c r="A107" s="9"/>
      <c r="B107" s="19"/>
      <c r="C107" s="100" t="s">
        <v>112</v>
      </c>
      <c r="D107" s="85"/>
      <c r="E107" s="85"/>
      <c r="F107" s="85"/>
      <c r="G107" s="85"/>
      <c r="H107" s="85"/>
      <c r="I107" s="85"/>
      <c r="J107"/>
      <c r="K107" s="41"/>
      <c r="L107" s="113"/>
      <c r="M107" s="113"/>
      <c r="P107" s="52"/>
      <c r="Q107" s="75"/>
      <c r="R107" s="75"/>
      <c r="S107" s="75"/>
      <c r="T107" s="75"/>
      <c r="U107" s="75"/>
      <c r="V107" s="75"/>
      <c r="W107" s="42"/>
      <c r="X107" s="42"/>
      <c r="Y107" s="42"/>
      <c r="Z107" s="42"/>
      <c r="AA107" s="42"/>
      <c r="AB107" s="42"/>
      <c r="AC107" s="42"/>
      <c r="AD107" s="42"/>
    </row>
    <row r="108" spans="1:30" s="43" customFormat="1" ht="14.4" x14ac:dyDescent="0.3">
      <c r="A108" s="9"/>
      <c r="B108" s="19"/>
      <c r="C108" s="101" t="s">
        <v>4</v>
      </c>
      <c r="D108" s="72" t="s">
        <v>5</v>
      </c>
      <c r="E108" s="72" t="s">
        <v>6</v>
      </c>
      <c r="F108" s="72" t="s">
        <v>7</v>
      </c>
      <c r="G108" s="72" t="s">
        <v>8</v>
      </c>
      <c r="H108" s="72" t="s">
        <v>9</v>
      </c>
      <c r="I108" s="72" t="s">
        <v>10</v>
      </c>
      <c r="J108"/>
      <c r="K108" s="41"/>
      <c r="L108" s="113"/>
      <c r="M108" s="113"/>
      <c r="P108" s="52"/>
      <c r="Q108" s="75"/>
      <c r="R108" s="75"/>
      <c r="S108" s="75"/>
      <c r="T108" s="75"/>
      <c r="U108" s="75"/>
      <c r="V108" s="75"/>
      <c r="W108" s="42"/>
      <c r="X108" s="42"/>
      <c r="Y108" s="42"/>
      <c r="Z108" s="42"/>
      <c r="AA108" s="42"/>
      <c r="AB108" s="42"/>
      <c r="AC108" s="42"/>
      <c r="AD108" s="42"/>
    </row>
    <row r="109" spans="1:30" s="43" customFormat="1" ht="14.4" x14ac:dyDescent="0.3">
      <c r="A109" s="9"/>
      <c r="B109" s="19"/>
      <c r="C109" s="103" t="s">
        <v>100</v>
      </c>
      <c r="D109" s="104">
        <v>0</v>
      </c>
      <c r="E109" s="104" t="s">
        <v>101</v>
      </c>
      <c r="F109" s="104" t="s">
        <v>102</v>
      </c>
      <c r="G109" s="104" t="s">
        <v>103</v>
      </c>
      <c r="H109" s="104" t="s">
        <v>104</v>
      </c>
      <c r="I109" s="104" t="s">
        <v>105</v>
      </c>
      <c r="J109"/>
      <c r="K109" s="41"/>
      <c r="L109" s="113"/>
      <c r="M109" s="113"/>
      <c r="P109" s="52"/>
      <c r="Q109" s="75"/>
      <c r="R109" s="75"/>
      <c r="S109" s="75"/>
      <c r="T109" s="75"/>
      <c r="U109" s="75"/>
      <c r="V109" s="75"/>
      <c r="W109" s="42"/>
      <c r="X109" s="42"/>
      <c r="Y109" s="42"/>
      <c r="Z109" s="42"/>
      <c r="AA109" s="42"/>
      <c r="AB109" s="42"/>
      <c r="AC109" s="42"/>
      <c r="AD109" s="42"/>
    </row>
    <row r="110" spans="1:30" s="43" customFormat="1" ht="14.4" x14ac:dyDescent="0.3">
      <c r="A110" s="9"/>
      <c r="B110" s="19"/>
      <c r="C110" s="106" t="s">
        <v>106</v>
      </c>
      <c r="D110" s="107"/>
      <c r="E110" s="108"/>
      <c r="F110" s="108"/>
      <c r="G110" s="108"/>
      <c r="H110" s="108"/>
      <c r="I110" s="108"/>
      <c r="J110"/>
      <c r="K110" s="41"/>
      <c r="L110" s="113"/>
      <c r="M110" s="113"/>
      <c r="P110" s="52"/>
      <c r="Q110" s="75"/>
      <c r="R110" s="75"/>
      <c r="S110" s="75"/>
      <c r="T110" s="75"/>
      <c r="U110" s="75"/>
      <c r="V110" s="75"/>
      <c r="W110" s="42"/>
      <c r="X110" s="42"/>
      <c r="Y110" s="42"/>
      <c r="Z110" s="42"/>
      <c r="AA110" s="42"/>
      <c r="AB110" s="42"/>
      <c r="AC110" s="42"/>
      <c r="AD110" s="42"/>
    </row>
    <row r="111" spans="1:30" s="43" customFormat="1" ht="14.4" x14ac:dyDescent="0.3">
      <c r="A111" s="9"/>
      <c r="B111" s="19"/>
      <c r="C111" s="20" t="s">
        <v>109</v>
      </c>
      <c r="D111" s="48">
        <v>38.42</v>
      </c>
      <c r="E111" s="48">
        <v>39.840000000000003</v>
      </c>
      <c r="F111" s="48">
        <v>40.83</v>
      </c>
      <c r="G111" s="60">
        <v>41.82</v>
      </c>
      <c r="H111" s="60">
        <v>42.82</v>
      </c>
      <c r="I111" s="60">
        <v>44.42</v>
      </c>
      <c r="J111"/>
      <c r="K111" s="41"/>
      <c r="L111" s="113"/>
      <c r="M111" s="113"/>
      <c r="P111" s="52"/>
      <c r="Q111" s="75"/>
      <c r="R111" s="75"/>
      <c r="S111" s="75"/>
      <c r="T111" s="75"/>
      <c r="U111" s="75"/>
      <c r="V111" s="75"/>
      <c r="W111" s="42"/>
      <c r="X111" s="42"/>
      <c r="Y111" s="42"/>
      <c r="Z111" s="42"/>
      <c r="AA111" s="42"/>
      <c r="AB111" s="42"/>
      <c r="AC111" s="42"/>
      <c r="AD111" s="42"/>
    </row>
    <row r="112" spans="1:30" s="43" customFormat="1" ht="14.4" x14ac:dyDescent="0.3">
      <c r="A112" s="9"/>
      <c r="B112" s="19"/>
      <c r="C112" s="20" t="s">
        <v>110</v>
      </c>
      <c r="D112" s="48">
        <v>40.03</v>
      </c>
      <c r="E112" s="60">
        <v>41.5</v>
      </c>
      <c r="F112" s="60">
        <v>42.54</v>
      </c>
      <c r="G112" s="60">
        <v>43.56</v>
      </c>
      <c r="H112" s="60">
        <v>44.6</v>
      </c>
      <c r="I112" s="60">
        <v>46.26</v>
      </c>
      <c r="J112"/>
      <c r="K112" s="41"/>
      <c r="L112" s="113"/>
      <c r="M112" s="113"/>
      <c r="P112" s="52"/>
      <c r="Q112" s="75"/>
      <c r="R112" s="75"/>
      <c r="S112" s="75"/>
      <c r="T112" s="75"/>
      <c r="U112" s="75"/>
      <c r="V112" s="75"/>
      <c r="W112" s="42"/>
      <c r="X112" s="42"/>
      <c r="Y112" s="42"/>
      <c r="Z112" s="42"/>
      <c r="AA112" s="42"/>
      <c r="AB112" s="42"/>
      <c r="AC112" s="42"/>
      <c r="AD112" s="42"/>
    </row>
    <row r="113" spans="1:30" s="43" customFormat="1" ht="14.4" x14ac:dyDescent="0.3">
      <c r="A113" s="9"/>
      <c r="B113" s="19"/>
      <c r="C113" s="110"/>
      <c r="D113" s="48"/>
      <c r="E113" s="60"/>
      <c r="F113" s="60"/>
      <c r="G113" s="60"/>
      <c r="H113" s="60"/>
      <c r="I113" s="60"/>
      <c r="J113"/>
      <c r="K113" s="41"/>
      <c r="L113" s="113"/>
      <c r="M113" s="113"/>
      <c r="P113" s="52"/>
      <c r="Q113" s="75"/>
      <c r="R113" s="75"/>
      <c r="S113" s="75"/>
      <c r="T113" s="75"/>
      <c r="U113" s="75"/>
      <c r="V113" s="75"/>
      <c r="W113" s="42"/>
      <c r="X113" s="42"/>
      <c r="Y113" s="42"/>
      <c r="Z113" s="42"/>
      <c r="AA113" s="42"/>
      <c r="AB113" s="42"/>
      <c r="AC113" s="42"/>
      <c r="AD113" s="42"/>
    </row>
    <row r="114" spans="1:30" s="43" customFormat="1" ht="14.4" x14ac:dyDescent="0.3">
      <c r="A114" s="9"/>
      <c r="B114" s="19"/>
      <c r="C114" s="111" t="s">
        <v>111</v>
      </c>
      <c r="D114" s="112"/>
      <c r="E114" s="112"/>
      <c r="F114" s="112"/>
      <c r="G114" s="112"/>
      <c r="H114" s="112"/>
      <c r="I114" s="112"/>
      <c r="J114"/>
      <c r="K114" s="41"/>
      <c r="L114" s="113"/>
      <c r="M114" s="113"/>
      <c r="P114" s="52"/>
      <c r="Q114" s="75"/>
      <c r="R114" s="75"/>
      <c r="S114" s="75"/>
      <c r="T114" s="75"/>
      <c r="U114" s="75"/>
      <c r="V114" s="75"/>
      <c r="W114" s="42"/>
      <c r="X114" s="42"/>
      <c r="Y114" s="42"/>
      <c r="Z114" s="42"/>
      <c r="AA114" s="42"/>
      <c r="AB114" s="42"/>
      <c r="AC114" s="42"/>
      <c r="AD114" s="42"/>
    </row>
    <row r="115" spans="1:30" s="43" customFormat="1" ht="14.4" x14ac:dyDescent="0.3">
      <c r="A115" s="9"/>
      <c r="B115" s="19"/>
      <c r="C115" s="20" t="s">
        <v>109</v>
      </c>
      <c r="D115" s="48">
        <v>35.22</v>
      </c>
      <c r="E115" s="48">
        <v>36.53</v>
      </c>
      <c r="F115" s="48">
        <v>37.44</v>
      </c>
      <c r="G115" s="60">
        <v>38.340000000000003</v>
      </c>
      <c r="H115" s="60">
        <v>39.25</v>
      </c>
      <c r="I115" s="60">
        <v>40.729999999999997</v>
      </c>
      <c r="J115"/>
      <c r="K115" s="41"/>
      <c r="L115" s="113"/>
      <c r="M115" s="113"/>
      <c r="P115" s="52"/>
      <c r="Q115" s="75"/>
      <c r="R115" s="75"/>
      <c r="S115" s="75"/>
      <c r="T115" s="75"/>
      <c r="U115" s="75"/>
      <c r="V115" s="75"/>
      <c r="W115" s="42"/>
      <c r="X115" s="42"/>
      <c r="Y115" s="42"/>
      <c r="Z115" s="42"/>
      <c r="AA115" s="42"/>
      <c r="AB115" s="42"/>
      <c r="AC115" s="42"/>
      <c r="AD115" s="42"/>
    </row>
    <row r="116" spans="1:30" s="43" customFormat="1" ht="14.4" x14ac:dyDescent="0.3">
      <c r="A116" s="9"/>
      <c r="B116" s="19"/>
      <c r="C116" s="20" t="s">
        <v>110</v>
      </c>
      <c r="D116" s="48">
        <v>40.03</v>
      </c>
      <c r="E116" s="60">
        <v>41.5</v>
      </c>
      <c r="F116" s="60">
        <v>42.54</v>
      </c>
      <c r="G116" s="60">
        <v>43.56</v>
      </c>
      <c r="H116" s="60">
        <v>44.6</v>
      </c>
      <c r="I116" s="60">
        <v>46.26</v>
      </c>
      <c r="J116"/>
      <c r="K116" s="41"/>
      <c r="L116" s="113"/>
      <c r="M116" s="113"/>
      <c r="P116" s="52"/>
      <c r="Q116" s="75"/>
      <c r="R116" s="75"/>
      <c r="S116" s="75"/>
      <c r="T116" s="75"/>
      <c r="U116" s="75"/>
      <c r="V116" s="75"/>
      <c r="W116" s="42"/>
      <c r="X116" s="42"/>
      <c r="Y116" s="42"/>
      <c r="Z116" s="42"/>
      <c r="AA116" s="42"/>
      <c r="AB116" s="42"/>
      <c r="AC116" s="42"/>
      <c r="AD116" s="42"/>
    </row>
    <row r="117" spans="1:30" s="43" customFormat="1" ht="14.4" x14ac:dyDescent="0.3">
      <c r="A117" s="9"/>
      <c r="B117" s="9"/>
      <c r="C117" s="39"/>
      <c r="D117" s="52"/>
      <c r="E117" s="75"/>
      <c r="F117" s="75"/>
      <c r="G117" s="75"/>
      <c r="H117" s="75"/>
      <c r="I117" s="75"/>
      <c r="J117"/>
      <c r="K117" s="41"/>
      <c r="L117" s="113"/>
      <c r="M117" s="113"/>
      <c r="P117" s="52"/>
      <c r="Q117" s="75"/>
      <c r="R117" s="75"/>
      <c r="S117" s="75"/>
      <c r="T117" s="75"/>
      <c r="U117" s="75"/>
      <c r="V117" s="75"/>
      <c r="W117" s="42"/>
      <c r="X117" s="42"/>
      <c r="Y117" s="42"/>
      <c r="Z117" s="42"/>
      <c r="AA117" s="42"/>
      <c r="AB117" s="42"/>
      <c r="AC117" s="42"/>
      <c r="AD117" s="42"/>
    </row>
    <row r="118" spans="1:30" s="43" customFormat="1" ht="15.6" x14ac:dyDescent="0.3">
      <c r="A118" s="9"/>
      <c r="B118" s="19"/>
      <c r="C118" s="100" t="s">
        <v>113</v>
      </c>
      <c r="D118" s="85"/>
      <c r="E118" s="85"/>
      <c r="F118" s="85"/>
      <c r="G118" s="85"/>
      <c r="H118" s="85"/>
      <c r="I118" s="85"/>
      <c r="J118"/>
      <c r="K118" s="41"/>
      <c r="L118" s="113"/>
      <c r="M118" s="113"/>
      <c r="P118" s="52"/>
      <c r="Q118" s="75"/>
      <c r="R118" s="75"/>
      <c r="S118" s="75"/>
      <c r="T118" s="75"/>
      <c r="U118" s="75"/>
      <c r="V118" s="75"/>
      <c r="W118" s="42"/>
      <c r="X118" s="42"/>
      <c r="Y118" s="42"/>
      <c r="Z118" s="42"/>
      <c r="AA118" s="42"/>
      <c r="AB118" s="42"/>
      <c r="AC118" s="42"/>
      <c r="AD118" s="42"/>
    </row>
    <row r="119" spans="1:30" s="43" customFormat="1" ht="14.4" x14ac:dyDescent="0.3">
      <c r="A119" s="9"/>
      <c r="B119" s="19"/>
      <c r="C119" s="101" t="s">
        <v>4</v>
      </c>
      <c r="D119" s="72" t="s">
        <v>5</v>
      </c>
      <c r="E119" s="72" t="s">
        <v>6</v>
      </c>
      <c r="F119" s="72" t="s">
        <v>7</v>
      </c>
      <c r="G119" s="72" t="s">
        <v>8</v>
      </c>
      <c r="H119" s="72" t="s">
        <v>9</v>
      </c>
      <c r="I119" s="72" t="s">
        <v>10</v>
      </c>
      <c r="J119"/>
      <c r="K119" s="41"/>
      <c r="L119" s="113"/>
      <c r="M119" s="113"/>
      <c r="P119" s="52"/>
      <c r="Q119" s="75"/>
      <c r="R119" s="75"/>
      <c r="S119" s="75"/>
      <c r="T119" s="75"/>
      <c r="U119" s="75"/>
      <c r="V119" s="75"/>
      <c r="W119" s="42"/>
      <c r="X119" s="42"/>
      <c r="Y119" s="42"/>
      <c r="Z119" s="42"/>
      <c r="AA119" s="42"/>
      <c r="AB119" s="42"/>
      <c r="AC119" s="42"/>
      <c r="AD119" s="42"/>
    </row>
    <row r="120" spans="1:30" s="43" customFormat="1" ht="14.4" x14ac:dyDescent="0.3">
      <c r="A120" s="9"/>
      <c r="B120" s="19"/>
      <c r="C120" s="103" t="s">
        <v>100</v>
      </c>
      <c r="D120" s="104">
        <v>0</v>
      </c>
      <c r="E120" s="104" t="s">
        <v>101</v>
      </c>
      <c r="F120" s="104" t="s">
        <v>102</v>
      </c>
      <c r="G120" s="104" t="s">
        <v>103</v>
      </c>
      <c r="H120" s="104" t="s">
        <v>104</v>
      </c>
      <c r="I120" s="104" t="s">
        <v>105</v>
      </c>
      <c r="J120"/>
      <c r="K120" s="41"/>
      <c r="L120" s="113"/>
      <c r="M120" s="113"/>
      <c r="P120" s="52"/>
      <c r="Q120" s="75"/>
      <c r="R120" s="75"/>
      <c r="S120" s="75"/>
      <c r="T120" s="75"/>
      <c r="U120" s="75"/>
      <c r="V120" s="75"/>
      <c r="W120" s="42"/>
      <c r="X120" s="42"/>
      <c r="Y120" s="42"/>
      <c r="Z120" s="42"/>
      <c r="AA120" s="42"/>
      <c r="AB120" s="42"/>
      <c r="AC120" s="42"/>
      <c r="AD120" s="42"/>
    </row>
    <row r="121" spans="1:30" s="43" customFormat="1" ht="14.4" x14ac:dyDescent="0.3">
      <c r="A121" s="9"/>
      <c r="B121" s="19"/>
      <c r="C121" s="106" t="s">
        <v>106</v>
      </c>
      <c r="D121" s="107"/>
      <c r="E121" s="108"/>
      <c r="F121" s="108"/>
      <c r="G121" s="108"/>
      <c r="H121" s="108"/>
      <c r="I121" s="108"/>
      <c r="J121"/>
      <c r="K121" s="41"/>
      <c r="L121" s="113"/>
      <c r="M121" s="113"/>
      <c r="P121" s="52"/>
      <c r="Q121" s="75"/>
      <c r="R121" s="75"/>
      <c r="S121" s="75"/>
      <c r="T121" s="75"/>
      <c r="U121" s="75"/>
      <c r="V121" s="75"/>
      <c r="W121" s="42"/>
      <c r="X121" s="42"/>
      <c r="Y121" s="42"/>
      <c r="Z121" s="42"/>
      <c r="AA121" s="42"/>
      <c r="AB121" s="42"/>
      <c r="AC121" s="42"/>
      <c r="AD121" s="42"/>
    </row>
    <row r="122" spans="1:30" s="43" customFormat="1" ht="14.4" x14ac:dyDescent="0.3">
      <c r="A122" s="9"/>
      <c r="B122" s="19"/>
      <c r="C122" s="20" t="s">
        <v>109</v>
      </c>
      <c r="D122" s="48">
        <v>41.71</v>
      </c>
      <c r="E122" s="48">
        <v>43.24</v>
      </c>
      <c r="F122" s="48">
        <v>44.32</v>
      </c>
      <c r="G122" s="60">
        <v>45.39</v>
      </c>
      <c r="H122" s="60">
        <v>46.48</v>
      </c>
      <c r="I122" s="60">
        <v>48.22</v>
      </c>
      <c r="J122"/>
      <c r="K122" s="41"/>
      <c r="L122" s="113"/>
      <c r="M122" s="113"/>
      <c r="P122" s="52"/>
      <c r="Q122" s="75"/>
      <c r="R122" s="75"/>
      <c r="S122" s="75"/>
      <c r="T122" s="75"/>
      <c r="U122" s="75"/>
      <c r="V122" s="75"/>
      <c r="W122" s="42"/>
      <c r="X122" s="42"/>
      <c r="Y122" s="42"/>
      <c r="Z122" s="42"/>
      <c r="AA122" s="42"/>
      <c r="AB122" s="42"/>
      <c r="AC122" s="42"/>
      <c r="AD122" s="42"/>
    </row>
    <row r="123" spans="1:30" s="43" customFormat="1" ht="14.4" x14ac:dyDescent="0.3">
      <c r="A123" s="9"/>
      <c r="B123" s="19"/>
      <c r="C123" s="20" t="s">
        <v>110</v>
      </c>
      <c r="D123" s="48">
        <v>43.45</v>
      </c>
      <c r="E123" s="60">
        <v>45.05</v>
      </c>
      <c r="F123" s="60">
        <v>46.18</v>
      </c>
      <c r="G123" s="60">
        <v>47.28</v>
      </c>
      <c r="H123" s="60">
        <v>48.41</v>
      </c>
      <c r="I123" s="60">
        <v>50.22</v>
      </c>
      <c r="J123"/>
      <c r="K123" s="41"/>
      <c r="L123" s="113"/>
      <c r="M123" s="113"/>
      <c r="P123" s="52"/>
      <c r="Q123" s="75"/>
      <c r="R123" s="75"/>
      <c r="S123" s="75"/>
      <c r="T123" s="75"/>
      <c r="U123" s="75"/>
      <c r="V123" s="75"/>
      <c r="W123" s="42"/>
      <c r="X123" s="42"/>
      <c r="Y123" s="42"/>
      <c r="Z123" s="42"/>
      <c r="AA123" s="42"/>
      <c r="AB123" s="42"/>
      <c r="AC123" s="42"/>
      <c r="AD123" s="42"/>
    </row>
    <row r="124" spans="1:30" s="43" customFormat="1" ht="14.4" x14ac:dyDescent="0.3">
      <c r="A124" s="9"/>
      <c r="B124" s="19"/>
      <c r="C124" s="110"/>
      <c r="D124" s="48"/>
      <c r="E124" s="60"/>
      <c r="F124" s="60"/>
      <c r="G124" s="60"/>
      <c r="H124" s="60"/>
      <c r="I124" s="60"/>
      <c r="J124"/>
      <c r="K124" s="41"/>
      <c r="L124" s="113"/>
      <c r="M124" s="113"/>
      <c r="P124" s="52"/>
      <c r="Q124" s="75"/>
      <c r="R124" s="75"/>
      <c r="S124" s="75"/>
      <c r="T124" s="75"/>
      <c r="U124" s="75"/>
      <c r="V124" s="75"/>
      <c r="W124" s="42"/>
      <c r="X124" s="42"/>
      <c r="Y124" s="42"/>
      <c r="Z124" s="42"/>
      <c r="AA124" s="42"/>
      <c r="AB124" s="42"/>
      <c r="AC124" s="42"/>
      <c r="AD124" s="42"/>
    </row>
    <row r="125" spans="1:30" s="43" customFormat="1" ht="14.4" x14ac:dyDescent="0.3">
      <c r="A125" s="9"/>
      <c r="B125" s="19"/>
      <c r="C125" s="111" t="s">
        <v>111</v>
      </c>
      <c r="D125" s="112"/>
      <c r="E125" s="112"/>
      <c r="F125" s="112"/>
      <c r="G125" s="112"/>
      <c r="H125" s="112"/>
      <c r="I125" s="112"/>
      <c r="J125"/>
      <c r="K125" s="41"/>
      <c r="L125" s="113"/>
      <c r="M125" s="113"/>
      <c r="P125" s="52"/>
      <c r="Q125" s="75"/>
      <c r="R125" s="75"/>
      <c r="S125" s="75"/>
      <c r="T125" s="75"/>
      <c r="U125" s="75"/>
      <c r="V125" s="75"/>
      <c r="W125" s="42"/>
      <c r="X125" s="42"/>
      <c r="Y125" s="42"/>
      <c r="Z125" s="42"/>
      <c r="AA125" s="42"/>
      <c r="AB125" s="42"/>
      <c r="AC125" s="42"/>
      <c r="AD125" s="42"/>
    </row>
    <row r="126" spans="1:30" s="43" customFormat="1" ht="14.4" x14ac:dyDescent="0.3">
      <c r="A126" s="9"/>
      <c r="B126" s="19"/>
      <c r="C126" s="20" t="s">
        <v>109</v>
      </c>
      <c r="D126" s="48">
        <v>38.229999999999997</v>
      </c>
      <c r="E126" s="48">
        <v>39.65</v>
      </c>
      <c r="F126" s="48">
        <v>40.64</v>
      </c>
      <c r="G126" s="60">
        <v>41.62</v>
      </c>
      <c r="H126" s="60">
        <v>42.61</v>
      </c>
      <c r="I126" s="60">
        <v>44.21</v>
      </c>
      <c r="J126"/>
      <c r="K126" s="41"/>
      <c r="L126" s="113"/>
      <c r="M126" s="113"/>
      <c r="P126" s="52"/>
      <c r="Q126" s="75"/>
      <c r="R126" s="75"/>
      <c r="S126" s="75"/>
      <c r="T126" s="75"/>
      <c r="U126" s="75"/>
      <c r="V126" s="75"/>
      <c r="W126" s="42"/>
      <c r="X126" s="42"/>
      <c r="Y126" s="42"/>
      <c r="Z126" s="42"/>
      <c r="AA126" s="42"/>
      <c r="AB126" s="42"/>
      <c r="AC126" s="42"/>
      <c r="AD126" s="42"/>
    </row>
    <row r="127" spans="1:30" s="43" customFormat="1" ht="14.4" x14ac:dyDescent="0.3">
      <c r="A127" s="9"/>
      <c r="B127" s="19"/>
      <c r="C127" s="20" t="s">
        <v>110</v>
      </c>
      <c r="D127" s="48">
        <v>43.45</v>
      </c>
      <c r="E127" s="60">
        <v>45.05</v>
      </c>
      <c r="F127" s="60">
        <v>46.18</v>
      </c>
      <c r="G127" s="60">
        <v>47.28</v>
      </c>
      <c r="H127" s="60">
        <v>48.41</v>
      </c>
      <c r="I127" s="60">
        <v>50.22</v>
      </c>
      <c r="J127"/>
      <c r="K127" s="41"/>
      <c r="L127" s="113"/>
      <c r="M127" s="113"/>
      <c r="P127" s="52"/>
      <c r="Q127" s="75"/>
      <c r="R127" s="75"/>
      <c r="S127" s="75"/>
      <c r="T127" s="75"/>
      <c r="U127" s="75"/>
      <c r="V127" s="75"/>
      <c r="W127" s="42"/>
      <c r="X127" s="42"/>
      <c r="Y127" s="42"/>
      <c r="Z127" s="42"/>
      <c r="AA127" s="42"/>
      <c r="AB127" s="42"/>
      <c r="AC127" s="42"/>
      <c r="AD127" s="42"/>
    </row>
    <row r="128" spans="1:30" s="43" customFormat="1" ht="14.4" x14ac:dyDescent="0.3">
      <c r="A128" s="9"/>
      <c r="B128" s="9"/>
      <c r="C128" s="39"/>
      <c r="D128" s="52"/>
      <c r="E128" s="75"/>
      <c r="F128" s="75"/>
      <c r="G128" s="75"/>
      <c r="H128" s="75"/>
      <c r="I128" s="75"/>
      <c r="J128"/>
      <c r="K128" s="41"/>
      <c r="W128" s="42"/>
      <c r="X128" s="42"/>
      <c r="Y128" s="42"/>
      <c r="Z128" s="42"/>
      <c r="AA128" s="42"/>
      <c r="AB128" s="42"/>
      <c r="AC128" s="42"/>
      <c r="AD128" s="42"/>
    </row>
    <row r="129" spans="1:31" ht="36" customHeight="1" x14ac:dyDescent="0.25">
      <c r="A129" s="9"/>
      <c r="B129" s="9"/>
      <c r="C129" s="65"/>
      <c r="D129" s="64" t="s">
        <v>70</v>
      </c>
      <c r="E129" s="65"/>
      <c r="F129" s="65"/>
      <c r="G129" s="65"/>
      <c r="H129" s="65"/>
      <c r="I129" s="65"/>
      <c r="J129" s="65"/>
      <c r="K129" s="41"/>
      <c r="W129" s="52"/>
      <c r="AE129" s="3"/>
    </row>
    <row r="130" spans="1:31" s="3" customFormat="1" ht="20.399999999999999" x14ac:dyDescent="0.25">
      <c r="A130" s="9" t="s">
        <v>50</v>
      </c>
      <c r="B130" s="210" t="s">
        <v>114</v>
      </c>
      <c r="C130" s="211"/>
      <c r="D130" s="211"/>
      <c r="E130" s="211"/>
      <c r="F130" s="211"/>
      <c r="G130" s="211"/>
      <c r="H130" s="211"/>
      <c r="I130" s="211"/>
      <c r="J130" s="211"/>
      <c r="K130" s="212"/>
      <c r="W130" s="2"/>
      <c r="X130" s="2"/>
      <c r="Y130" s="2"/>
      <c r="Z130" s="2"/>
      <c r="AA130" s="2"/>
      <c r="AB130" s="2"/>
      <c r="AC130" s="2"/>
      <c r="AD130" s="2"/>
    </row>
    <row r="131" spans="1:31" s="43" customFormat="1" ht="13.8" x14ac:dyDescent="0.3">
      <c r="A131" s="9"/>
      <c r="B131" s="19"/>
      <c r="C131" s="69" t="s">
        <v>115</v>
      </c>
      <c r="D131" s="114"/>
      <c r="E131" s="114"/>
      <c r="F131" s="114"/>
      <c r="G131" s="114"/>
      <c r="H131" s="114"/>
      <c r="I131" s="114"/>
      <c r="J131" s="114"/>
      <c r="K131" s="115"/>
      <c r="W131" s="42"/>
      <c r="X131" s="42"/>
      <c r="Y131" s="42"/>
      <c r="Z131" s="42"/>
      <c r="AA131" s="42"/>
      <c r="AB131" s="42"/>
      <c r="AC131" s="42"/>
      <c r="AD131" s="42"/>
    </row>
    <row r="132" spans="1:31" s="43" customFormat="1" x14ac:dyDescent="0.25">
      <c r="A132" s="9"/>
      <c r="B132" s="92" t="s">
        <v>3</v>
      </c>
      <c r="C132" s="116" t="s">
        <v>4</v>
      </c>
      <c r="D132" s="117" t="s">
        <v>5</v>
      </c>
      <c r="E132" s="117" t="s">
        <v>6</v>
      </c>
      <c r="F132" s="117" t="s">
        <v>7</v>
      </c>
      <c r="G132" s="117" t="s">
        <v>8</v>
      </c>
      <c r="H132" s="117" t="s">
        <v>9</v>
      </c>
      <c r="I132" s="117" t="s">
        <v>10</v>
      </c>
      <c r="J132" s="117" t="s">
        <v>11</v>
      </c>
      <c r="K132" s="73" t="s">
        <v>12</v>
      </c>
      <c r="W132" s="42"/>
      <c r="X132" s="42"/>
      <c r="Y132" s="42"/>
      <c r="Z132" s="42"/>
      <c r="AA132" s="42"/>
      <c r="AB132" s="42"/>
      <c r="AC132" s="42"/>
      <c r="AD132" s="42"/>
    </row>
    <row r="133" spans="1:31" s="122" customFormat="1" ht="13.2" hidden="1" customHeight="1" x14ac:dyDescent="0.25">
      <c r="A133" s="118"/>
      <c r="B133" s="119"/>
      <c r="C133" s="120" t="s">
        <v>116</v>
      </c>
      <c r="D133" s="121">
        <v>37735.11</v>
      </c>
      <c r="E133" s="121">
        <v>39818.160000000003</v>
      </c>
      <c r="F133" s="121">
        <v>42198.48</v>
      </c>
      <c r="G133" s="121">
        <v>44724.959999999999</v>
      </c>
      <c r="H133" s="121">
        <v>46520.639999999999</v>
      </c>
      <c r="I133" s="121">
        <v>48378.96</v>
      </c>
      <c r="J133" s="121">
        <v>49590</v>
      </c>
      <c r="K133" s="121">
        <v>50592.24</v>
      </c>
      <c r="W133" s="123"/>
      <c r="X133" s="123"/>
      <c r="Y133" s="123"/>
      <c r="Z133" s="123"/>
      <c r="AA133" s="123"/>
      <c r="AB133" s="123"/>
      <c r="AC133" s="123"/>
      <c r="AD133" s="123"/>
    </row>
    <row r="134" spans="1:31" s="128" customFormat="1" hidden="1" x14ac:dyDescent="0.25">
      <c r="A134" s="124"/>
      <c r="B134" s="125"/>
      <c r="C134" s="120" t="s">
        <v>117</v>
      </c>
      <c r="D134" s="126">
        <v>722.89</v>
      </c>
      <c r="E134" s="126">
        <v>762.8</v>
      </c>
      <c r="F134" s="126">
        <v>808.4</v>
      </c>
      <c r="G134" s="126">
        <v>856.8</v>
      </c>
      <c r="H134" s="126">
        <v>891.2</v>
      </c>
      <c r="I134" s="126">
        <v>926.8</v>
      </c>
      <c r="J134" s="126">
        <v>950</v>
      </c>
      <c r="K134" s="127">
        <v>969.2</v>
      </c>
      <c r="W134" s="129"/>
      <c r="X134" s="129"/>
      <c r="Y134" s="129"/>
      <c r="Z134" s="129"/>
      <c r="AA134" s="129"/>
      <c r="AB134" s="129"/>
      <c r="AC134" s="129"/>
      <c r="AD134" s="129"/>
    </row>
    <row r="135" spans="1:31" s="43" customFormat="1" x14ac:dyDescent="0.25">
      <c r="A135" s="9" t="s">
        <v>60</v>
      </c>
      <c r="B135" s="19" t="s">
        <v>47</v>
      </c>
      <c r="C135" s="87" t="s">
        <v>118</v>
      </c>
      <c r="D135" s="88">
        <v>23.75</v>
      </c>
      <c r="E135" s="88">
        <v>24.23</v>
      </c>
      <c r="F135" s="88">
        <v>24.71</v>
      </c>
      <c r="G135" s="88">
        <v>25.2</v>
      </c>
      <c r="H135" s="88">
        <v>25.7</v>
      </c>
      <c r="I135" s="88">
        <v>26.21</v>
      </c>
      <c r="J135" s="88">
        <v>26.73</v>
      </c>
      <c r="K135" s="22">
        <v>27.26</v>
      </c>
      <c r="W135" s="42"/>
      <c r="X135" s="42"/>
      <c r="Y135" s="42"/>
      <c r="Z135" s="42"/>
      <c r="AA135" s="42"/>
      <c r="AB135" s="42"/>
      <c r="AC135" s="42"/>
      <c r="AD135" s="42"/>
    </row>
    <row r="136" spans="1:31" s="3" customFormat="1" x14ac:dyDescent="0.25">
      <c r="A136" s="9"/>
      <c r="B136" s="9"/>
      <c r="C136" s="89"/>
      <c r="D136" s="90"/>
      <c r="E136" s="90"/>
      <c r="F136" s="90"/>
      <c r="G136" s="90"/>
      <c r="H136" s="90"/>
      <c r="I136" s="90"/>
      <c r="J136" s="90"/>
      <c r="K136" s="41"/>
      <c r="W136" s="2"/>
      <c r="X136" s="2"/>
      <c r="Y136" s="2"/>
      <c r="Z136" s="2"/>
      <c r="AA136" s="2"/>
      <c r="AB136" s="2"/>
      <c r="AC136" s="2"/>
      <c r="AD136" s="2"/>
    </row>
    <row r="137" spans="1:31" s="3" customFormat="1" ht="26.4" customHeight="1" x14ac:dyDescent="0.25">
      <c r="A137" s="9"/>
      <c r="B137" s="192" t="s">
        <v>119</v>
      </c>
      <c r="C137" s="192"/>
      <c r="D137" s="130"/>
      <c r="E137" s="130"/>
      <c r="F137" s="130"/>
      <c r="G137" s="130"/>
      <c r="H137" s="130"/>
      <c r="I137" s="130"/>
      <c r="J137" s="130"/>
      <c r="K137" s="63"/>
      <c r="W137" s="2"/>
      <c r="X137" s="2"/>
      <c r="Y137" s="2"/>
      <c r="Z137" s="2"/>
      <c r="AA137" s="2"/>
      <c r="AB137" s="2"/>
      <c r="AC137" s="2"/>
      <c r="AD137" s="2"/>
    </row>
    <row r="138" spans="1:31" s="3" customFormat="1" ht="7.8" customHeight="1" x14ac:dyDescent="0.25">
      <c r="A138" s="9"/>
      <c r="B138" s="9"/>
      <c r="C138" s="130"/>
      <c r="D138" s="130"/>
      <c r="E138" s="130"/>
      <c r="F138" s="130"/>
      <c r="G138" s="130"/>
      <c r="H138" s="130"/>
      <c r="I138" s="130"/>
      <c r="J138" s="130"/>
      <c r="K138" s="63"/>
      <c r="W138" s="2"/>
      <c r="X138" s="2"/>
      <c r="Y138" s="2"/>
      <c r="Z138" s="2"/>
      <c r="AA138" s="2"/>
      <c r="AB138" s="2"/>
      <c r="AC138" s="2"/>
      <c r="AD138" s="2"/>
    </row>
    <row r="139" spans="1:31" s="138" customFormat="1" ht="21.6" customHeight="1" x14ac:dyDescent="0.25">
      <c r="A139" s="9"/>
      <c r="B139" s="131"/>
      <c r="C139" s="132" t="s">
        <v>120</v>
      </c>
      <c r="D139" s="213" t="s">
        <v>121</v>
      </c>
      <c r="E139" s="133"/>
      <c r="F139" s="134" t="s">
        <v>122</v>
      </c>
      <c r="G139" s="135"/>
      <c r="H139" s="136"/>
      <c r="I139" s="214" t="s">
        <v>123</v>
      </c>
      <c r="J139" s="214" t="s">
        <v>124</v>
      </c>
      <c r="K139" s="137"/>
      <c r="W139" s="139"/>
      <c r="X139" s="139"/>
      <c r="Y139" s="139"/>
      <c r="Z139" s="139"/>
      <c r="AA139" s="139"/>
      <c r="AB139" s="139"/>
      <c r="AC139" s="139"/>
      <c r="AD139" s="139"/>
    </row>
    <row r="140" spans="1:31" s="43" customFormat="1" ht="13.8" x14ac:dyDescent="0.25">
      <c r="A140" s="9"/>
      <c r="B140" s="140"/>
      <c r="C140" s="141" t="s">
        <v>125</v>
      </c>
      <c r="D140" s="213"/>
      <c r="E140" s="142"/>
      <c r="F140" s="143" t="s">
        <v>126</v>
      </c>
      <c r="G140" s="144"/>
      <c r="H140" s="145"/>
      <c r="I140" s="215"/>
      <c r="J140" s="215"/>
      <c r="K140" s="41"/>
      <c r="W140" s="42"/>
      <c r="X140" s="42"/>
      <c r="Y140" s="42"/>
      <c r="Z140" s="42"/>
      <c r="AA140" s="42"/>
      <c r="AB140" s="42"/>
      <c r="AC140" s="42"/>
      <c r="AD140" s="42"/>
    </row>
    <row r="141" spans="1:31" s="43" customFormat="1" x14ac:dyDescent="0.25">
      <c r="A141" s="9"/>
      <c r="B141" s="77"/>
      <c r="C141" s="146" t="s">
        <v>127</v>
      </c>
      <c r="D141" s="94">
        <f>142800*1.02</f>
        <v>145656</v>
      </c>
      <c r="E141" s="65"/>
      <c r="F141" s="185" t="s">
        <v>128</v>
      </c>
      <c r="G141" s="185"/>
      <c r="H141" s="185"/>
      <c r="I141" s="21">
        <f>29.24*1.02</f>
        <v>29.8248</v>
      </c>
      <c r="J141" s="60">
        <f>I141*1.05</f>
        <v>31.316040000000001</v>
      </c>
      <c r="K141" s="41"/>
      <c r="W141" s="42"/>
      <c r="X141" s="42"/>
      <c r="Y141" s="42"/>
      <c r="Z141" s="42"/>
      <c r="AA141" s="42"/>
      <c r="AB141" s="42"/>
      <c r="AC141" s="42"/>
      <c r="AD141" s="42"/>
    </row>
    <row r="142" spans="1:31" s="43" customFormat="1" ht="12.75" customHeight="1" x14ac:dyDescent="0.25">
      <c r="A142" s="9"/>
      <c r="B142" s="19"/>
      <c r="C142" s="147" t="s">
        <v>129</v>
      </c>
      <c r="D142" s="21">
        <f>155111.84*1.02</f>
        <v>158214.07680000001</v>
      </c>
      <c r="E142" s="142"/>
      <c r="F142" s="185" t="s">
        <v>130</v>
      </c>
      <c r="G142" s="185"/>
      <c r="H142" s="185"/>
      <c r="I142" s="21">
        <f>27.09*1.02</f>
        <v>27.631800000000002</v>
      </c>
      <c r="J142" s="60">
        <f>I142*1.05</f>
        <v>29.013390000000005</v>
      </c>
      <c r="K142" s="41"/>
      <c r="W142" s="42"/>
      <c r="X142" s="42"/>
      <c r="Y142" s="42"/>
      <c r="Z142" s="42"/>
      <c r="AA142" s="42"/>
      <c r="AB142" s="42"/>
      <c r="AC142" s="42"/>
      <c r="AD142" s="42"/>
    </row>
    <row r="143" spans="1:31" s="43" customFormat="1" x14ac:dyDescent="0.25">
      <c r="A143" s="9"/>
      <c r="B143" s="19"/>
      <c r="C143" s="147" t="s">
        <v>131</v>
      </c>
      <c r="D143" s="21">
        <f>122500*1.02</f>
        <v>124950</v>
      </c>
      <c r="E143" s="65"/>
      <c r="F143" s="185" t="s">
        <v>132</v>
      </c>
      <c r="G143" s="185"/>
      <c r="H143" s="185"/>
      <c r="I143" s="21">
        <f>24.91*1.02</f>
        <v>25.408200000000001</v>
      </c>
      <c r="J143" s="60">
        <f>I143*1.05</f>
        <v>26.678610000000003</v>
      </c>
      <c r="K143" s="41"/>
      <c r="W143" s="42"/>
      <c r="X143" s="42"/>
      <c r="Y143" s="42"/>
      <c r="Z143" s="42"/>
      <c r="AA143" s="42"/>
      <c r="AB143" s="42"/>
      <c r="AC143" s="42"/>
      <c r="AD143" s="42"/>
    </row>
    <row r="144" spans="1:31" s="43" customFormat="1" x14ac:dyDescent="0.25">
      <c r="A144" s="9"/>
      <c r="B144" s="25"/>
      <c r="C144" s="147" t="s">
        <v>133</v>
      </c>
      <c r="D144" s="148">
        <f>3225</f>
        <v>3225</v>
      </c>
      <c r="E144" s="65"/>
      <c r="F144" s="185" t="s">
        <v>189</v>
      </c>
      <c r="G144" s="185"/>
      <c r="H144" s="185"/>
      <c r="I144" s="81">
        <v>0</v>
      </c>
      <c r="J144" s="81">
        <f>+J146*1.075</f>
        <v>24.926186249999997</v>
      </c>
      <c r="K144" s="41"/>
      <c r="W144" s="42"/>
      <c r="X144" s="42"/>
      <c r="Y144" s="42"/>
      <c r="Z144" s="42"/>
      <c r="AA144" s="42"/>
      <c r="AB144" s="42"/>
      <c r="AC144" s="42"/>
      <c r="AD144" s="42"/>
    </row>
    <row r="145" spans="1:31" s="43" customFormat="1" x14ac:dyDescent="0.25">
      <c r="A145" s="28"/>
      <c r="B145" s="184"/>
      <c r="C145" s="147" t="s">
        <v>136</v>
      </c>
      <c r="D145" s="148">
        <v>2936</v>
      </c>
      <c r="E145" s="65"/>
      <c r="F145" s="185" t="s">
        <v>134</v>
      </c>
      <c r="G145" s="185"/>
      <c r="H145" s="185"/>
      <c r="I145" s="21">
        <f>24.91*1.02</f>
        <v>25.408200000000001</v>
      </c>
      <c r="J145" s="149" t="s">
        <v>135</v>
      </c>
      <c r="K145" s="41"/>
      <c r="W145" s="42"/>
      <c r="X145" s="42"/>
      <c r="Y145" s="42"/>
      <c r="Z145" s="42"/>
      <c r="AA145" s="42"/>
      <c r="AB145" s="42"/>
      <c r="AC145" s="42"/>
      <c r="AD145" s="42"/>
    </row>
    <row r="146" spans="1:31" s="43" customFormat="1" x14ac:dyDescent="0.25">
      <c r="A146" s="9"/>
      <c r="B146" s="184"/>
      <c r="C146" s="147" t="s">
        <v>138</v>
      </c>
      <c r="D146" s="148">
        <f>2852</f>
        <v>2852</v>
      </c>
      <c r="E146" s="65"/>
      <c r="F146" s="185" t="s">
        <v>137</v>
      </c>
      <c r="G146" s="185"/>
      <c r="H146" s="185"/>
      <c r="I146" s="21">
        <f>21.65*1.02</f>
        <v>22.082999999999998</v>
      </c>
      <c r="J146" s="60">
        <f>I146*1.05</f>
        <v>23.187149999999999</v>
      </c>
      <c r="K146" s="41"/>
      <c r="W146" s="42"/>
      <c r="X146" s="42"/>
      <c r="Y146" s="150"/>
      <c r="Z146" s="42"/>
      <c r="AA146" s="42"/>
      <c r="AB146" s="42"/>
      <c r="AC146" s="42"/>
      <c r="AD146" s="42"/>
    </row>
    <row r="147" spans="1:31" s="43" customFormat="1" x14ac:dyDescent="0.25">
      <c r="A147" s="9"/>
      <c r="B147" s="184"/>
      <c r="C147" s="147" t="s">
        <v>140</v>
      </c>
      <c r="D147" s="148">
        <v>2193</v>
      </c>
      <c r="E147" s="65"/>
      <c r="F147" s="185" t="s">
        <v>139</v>
      </c>
      <c r="G147" s="185"/>
      <c r="H147" s="185"/>
      <c r="I147" s="21">
        <f>18.41*1.02</f>
        <v>18.778200000000002</v>
      </c>
      <c r="J147" s="149" t="s">
        <v>135</v>
      </c>
      <c r="K147" s="41"/>
      <c r="W147" s="42"/>
      <c r="X147" s="42"/>
      <c r="Y147" s="150"/>
      <c r="Z147" s="42"/>
      <c r="AA147" s="42"/>
      <c r="AB147" s="42"/>
      <c r="AC147" s="42"/>
      <c r="AD147" s="42"/>
    </row>
    <row r="148" spans="1:31" s="42" customFormat="1" x14ac:dyDescent="0.25">
      <c r="A148" s="9"/>
      <c r="B148" s="184"/>
      <c r="C148" s="147" t="s">
        <v>142</v>
      </c>
      <c r="D148" s="148">
        <v>1681</v>
      </c>
      <c r="E148" s="151"/>
      <c r="F148" s="217" t="s">
        <v>141</v>
      </c>
      <c r="G148" s="218"/>
      <c r="H148" s="219"/>
      <c r="I148" s="94">
        <v>25</v>
      </c>
      <c r="J148" s="70"/>
      <c r="K148" s="41"/>
      <c r="S148" s="43"/>
      <c r="Y148" s="150"/>
      <c r="AE148" s="43"/>
    </row>
    <row r="149" spans="1:31" s="42" customFormat="1" x14ac:dyDescent="0.25">
      <c r="A149" s="9"/>
      <c r="B149" s="184"/>
      <c r="C149" s="147" t="s">
        <v>143</v>
      </c>
      <c r="D149" s="148">
        <v>873</v>
      </c>
      <c r="E149" s="65"/>
      <c r="K149" s="41"/>
      <c r="S149" s="43"/>
      <c r="AE149" s="43"/>
    </row>
    <row r="150" spans="1:31" s="42" customFormat="1" ht="13.8" x14ac:dyDescent="0.25">
      <c r="A150" s="9"/>
      <c r="B150" s="184"/>
      <c r="C150" s="147" t="s">
        <v>144</v>
      </c>
      <c r="D150" s="148">
        <v>495</v>
      </c>
      <c r="E150" s="65"/>
      <c r="F150" s="220"/>
      <c r="G150" s="220"/>
      <c r="H150" s="220"/>
      <c r="I150" s="152"/>
      <c r="J150" s="152"/>
      <c r="K150" s="41"/>
      <c r="S150" s="43"/>
      <c r="AE150" s="43"/>
    </row>
    <row r="151" spans="1:31" s="42" customFormat="1" x14ac:dyDescent="0.25">
      <c r="A151" s="9"/>
      <c r="B151" s="9"/>
      <c r="C151" s="153"/>
      <c r="D151" s="40"/>
      <c r="E151" s="65"/>
      <c r="F151" s="221"/>
      <c r="G151" s="221"/>
      <c r="H151" s="221"/>
      <c r="I151" s="137"/>
      <c r="J151" s="153"/>
      <c r="K151" s="41"/>
      <c r="S151" s="43"/>
      <c r="AE151" s="43"/>
    </row>
    <row r="152" spans="1:31" s="42" customFormat="1" ht="13.2" customHeight="1" x14ac:dyDescent="0.25">
      <c r="A152" s="9"/>
      <c r="B152" s="9"/>
      <c r="C152" s="153"/>
      <c r="D152" s="40"/>
      <c r="F152" s="222" t="s">
        <v>145</v>
      </c>
      <c r="G152" s="223"/>
      <c r="H152" s="224"/>
      <c r="I152" s="225" t="s">
        <v>146</v>
      </c>
      <c r="J152" s="226"/>
      <c r="K152" s="41"/>
      <c r="S152" s="43"/>
      <c r="AE152" s="43"/>
    </row>
    <row r="153" spans="1:31" s="42" customFormat="1" ht="15" customHeight="1" x14ac:dyDescent="0.25">
      <c r="A153" s="9"/>
      <c r="B153" s="154"/>
      <c r="C153" s="155" t="s">
        <v>147</v>
      </c>
      <c r="D153" s="156" t="s">
        <v>148</v>
      </c>
      <c r="F153" s="157" t="s">
        <v>149</v>
      </c>
      <c r="G153" s="157"/>
      <c r="H153" s="157"/>
      <c r="I153" s="158">
        <v>400</v>
      </c>
      <c r="J153" s="104"/>
      <c r="K153" s="63"/>
      <c r="S153" s="43"/>
      <c r="AE153" s="43"/>
    </row>
    <row r="154" spans="1:31" s="42" customFormat="1" x14ac:dyDescent="0.25">
      <c r="A154" s="9" t="s">
        <v>62</v>
      </c>
      <c r="B154" s="159"/>
      <c r="C154" s="160" t="s">
        <v>150</v>
      </c>
      <c r="D154" s="148">
        <v>13250</v>
      </c>
      <c r="F154" s="227" t="s">
        <v>151</v>
      </c>
      <c r="G154" s="228"/>
      <c r="H154" s="229"/>
      <c r="I154" s="161">
        <v>12.75</v>
      </c>
      <c r="J154" s="48">
        <v>24</v>
      </c>
      <c r="K154" s="63"/>
      <c r="S154" s="43"/>
      <c r="AE154" s="43"/>
    </row>
    <row r="155" spans="1:31" s="42" customFormat="1" x14ac:dyDescent="0.25">
      <c r="A155" s="9"/>
      <c r="B155" s="162"/>
      <c r="C155" s="163" t="s">
        <v>152</v>
      </c>
      <c r="D155" s="148">
        <v>2400</v>
      </c>
      <c r="F155" s="230"/>
      <c r="G155" s="231"/>
      <c r="H155" s="232"/>
      <c r="I155" s="164" t="s">
        <v>153</v>
      </c>
      <c r="J155" s="165" t="s">
        <v>154</v>
      </c>
      <c r="K155" s="63"/>
      <c r="S155" s="43"/>
      <c r="AE155" s="43"/>
    </row>
    <row r="156" spans="1:31" s="42" customFormat="1" x14ac:dyDescent="0.25">
      <c r="A156" s="9"/>
      <c r="B156" s="162"/>
      <c r="C156" s="163" t="s">
        <v>155</v>
      </c>
      <c r="D156" s="148">
        <v>2400</v>
      </c>
      <c r="F156" s="157" t="s">
        <v>156</v>
      </c>
      <c r="G156" s="157"/>
      <c r="H156" s="157"/>
      <c r="I156" s="161">
        <v>12.75</v>
      </c>
      <c r="J156" s="48">
        <v>13.5</v>
      </c>
      <c r="K156" s="41"/>
      <c r="S156" s="43"/>
      <c r="AE156" s="43"/>
    </row>
    <row r="157" spans="1:31" s="42" customFormat="1" x14ac:dyDescent="0.25">
      <c r="A157" s="9"/>
      <c r="B157" s="162"/>
      <c r="C157" s="163" t="s">
        <v>157</v>
      </c>
      <c r="D157" s="148">
        <v>1500</v>
      </c>
      <c r="F157" s="157" t="s">
        <v>158</v>
      </c>
      <c r="G157" s="157"/>
      <c r="H157" s="157"/>
      <c r="I157" s="161">
        <v>13.75</v>
      </c>
      <c r="J157" s="48">
        <v>14.5</v>
      </c>
      <c r="K157" s="41"/>
      <c r="S157" s="43"/>
      <c r="AE157" s="43"/>
    </row>
    <row r="158" spans="1:31" s="42" customFormat="1" x14ac:dyDescent="0.25">
      <c r="A158" s="9"/>
      <c r="B158" s="162"/>
      <c r="C158" s="163" t="s">
        <v>159</v>
      </c>
      <c r="D158" s="148">
        <v>1750</v>
      </c>
      <c r="E158" s="9"/>
      <c r="F158" s="227" t="s">
        <v>160</v>
      </c>
      <c r="G158" s="228"/>
      <c r="H158" s="229"/>
      <c r="I158" s="161">
        <v>12.75</v>
      </c>
      <c r="J158" s="48">
        <v>13.5</v>
      </c>
      <c r="K158" s="41"/>
      <c r="S158" s="43"/>
      <c r="AE158" s="43"/>
    </row>
    <row r="159" spans="1:31" s="42" customFormat="1" x14ac:dyDescent="0.25">
      <c r="A159" s="9"/>
      <c r="B159" s="162"/>
      <c r="C159" s="163" t="s">
        <v>161</v>
      </c>
      <c r="D159" s="148">
        <v>1200</v>
      </c>
      <c r="K159" s="41"/>
      <c r="S159" s="43"/>
      <c r="AE159" s="43"/>
    </row>
    <row r="160" spans="1:31" s="42" customFormat="1" x14ac:dyDescent="0.25">
      <c r="A160" s="9"/>
      <c r="B160" s="162"/>
      <c r="C160" s="163" t="s">
        <v>162</v>
      </c>
      <c r="D160" s="148">
        <v>1000</v>
      </c>
      <c r="I160" s="166"/>
      <c r="K160" s="41"/>
      <c r="S160" s="43"/>
      <c r="AE160" s="43"/>
    </row>
    <row r="161" spans="1:31" s="42" customFormat="1" x14ac:dyDescent="0.25">
      <c r="A161" s="9"/>
      <c r="B161" s="162"/>
      <c r="C161" s="163" t="s">
        <v>163</v>
      </c>
      <c r="D161" s="148">
        <v>750</v>
      </c>
      <c r="I161" s="166"/>
      <c r="K161" s="41"/>
      <c r="S161" s="43"/>
      <c r="AE161" s="43"/>
    </row>
    <row r="162" spans="1:31" s="42" customFormat="1" x14ac:dyDescent="0.25">
      <c r="A162" s="9"/>
      <c r="B162" s="162"/>
      <c r="C162" s="163" t="s">
        <v>164</v>
      </c>
      <c r="D162" s="148">
        <v>500</v>
      </c>
      <c r="I162" s="166"/>
      <c r="K162" s="54"/>
      <c r="S162" s="43"/>
      <c r="AE162" s="43"/>
    </row>
    <row r="163" spans="1:31" x14ac:dyDescent="0.25">
      <c r="A163" s="9"/>
      <c r="B163" s="162"/>
      <c r="C163" s="163" t="s">
        <v>165</v>
      </c>
      <c r="D163" s="148">
        <v>700</v>
      </c>
      <c r="E163" s="9"/>
      <c r="F163" s="2"/>
      <c r="G163" s="2"/>
      <c r="H163" s="2"/>
      <c r="I163" s="2"/>
      <c r="J163" s="2"/>
      <c r="AE163" s="3"/>
    </row>
    <row r="164" spans="1:31" x14ac:dyDescent="0.25">
      <c r="A164" s="9"/>
      <c r="B164" s="9"/>
      <c r="C164" s="65"/>
      <c r="D164" s="65"/>
      <c r="E164" s="9"/>
      <c r="F164" s="2"/>
      <c r="G164" s="2"/>
      <c r="H164" s="2"/>
      <c r="I164" s="2"/>
      <c r="J164" s="2"/>
      <c r="AE164" s="3"/>
    </row>
    <row r="165" spans="1:31" ht="2.4" customHeight="1" x14ac:dyDescent="0.25">
      <c r="A165" s="9"/>
      <c r="B165" s="9"/>
      <c r="E165" s="39"/>
      <c r="I165" s="65"/>
      <c r="J165" s="65"/>
      <c r="AE165" s="3"/>
    </row>
    <row r="166" spans="1:31" s="23" customFormat="1" x14ac:dyDescent="0.25">
      <c r="A166" s="167" t="s">
        <v>166</v>
      </c>
      <c r="B166" s="167"/>
      <c r="C166" s="167"/>
      <c r="D166" s="168"/>
      <c r="E166" s="169"/>
      <c r="F166" s="169"/>
      <c r="G166" s="169"/>
      <c r="H166" s="169"/>
      <c r="I166" s="39"/>
      <c r="J166" s="65"/>
      <c r="K166" s="170"/>
      <c r="S166" s="24"/>
      <c r="AE166" s="24"/>
    </row>
    <row r="167" spans="1:31" s="23" customFormat="1" ht="6.6" hidden="1" customHeight="1" x14ac:dyDescent="0.25">
      <c r="A167" s="9"/>
      <c r="B167" s="9"/>
      <c r="C167" s="171"/>
      <c r="D167" s="65"/>
      <c r="E167" s="65"/>
      <c r="F167" s="65"/>
      <c r="G167" s="65"/>
      <c r="H167" s="65"/>
      <c r="I167" s="39"/>
      <c r="J167" s="65"/>
      <c r="K167" s="41"/>
      <c r="S167" s="24"/>
      <c r="AE167" s="24"/>
    </row>
    <row r="168" spans="1:31" s="172" customFormat="1" ht="12" x14ac:dyDescent="0.25">
      <c r="A168" s="28">
        <v>1</v>
      </c>
      <c r="B168" s="28"/>
      <c r="C168" s="216" t="s">
        <v>167</v>
      </c>
      <c r="D168" s="216"/>
      <c r="E168" s="216"/>
      <c r="F168" s="216"/>
      <c r="G168" s="216"/>
      <c r="H168" s="216"/>
      <c r="I168" s="216"/>
      <c r="J168" s="216"/>
      <c r="K168" s="216"/>
      <c r="S168" s="173"/>
      <c r="AE168" s="173"/>
    </row>
    <row r="169" spans="1:31" s="172" customFormat="1" ht="12" x14ac:dyDescent="0.25">
      <c r="A169" s="28">
        <v>2</v>
      </c>
      <c r="B169" s="28"/>
      <c r="C169" s="216" t="s">
        <v>168</v>
      </c>
      <c r="D169" s="216"/>
      <c r="E169" s="216"/>
      <c r="F169" s="216"/>
      <c r="G169" s="216"/>
      <c r="H169" s="216"/>
      <c r="I169" s="216"/>
      <c r="J169" s="216"/>
      <c r="K169" s="216"/>
      <c r="S169" s="173"/>
      <c r="AE169" s="173"/>
    </row>
    <row r="170" spans="1:31" s="172" customFormat="1" ht="12" x14ac:dyDescent="0.25">
      <c r="A170" s="28">
        <v>3</v>
      </c>
      <c r="B170" s="28"/>
      <c r="C170" s="216" t="s">
        <v>169</v>
      </c>
      <c r="D170" s="216"/>
      <c r="E170" s="216"/>
      <c r="F170" s="216"/>
      <c r="G170" s="216"/>
      <c r="H170" s="216"/>
      <c r="I170" s="216"/>
      <c r="J170" s="216"/>
      <c r="K170" s="216"/>
      <c r="S170" s="173"/>
      <c r="AE170" s="173"/>
    </row>
    <row r="171" spans="1:31" s="172" customFormat="1" ht="12" x14ac:dyDescent="0.25">
      <c r="A171" s="28">
        <v>4</v>
      </c>
      <c r="B171" s="28"/>
      <c r="C171" s="216" t="s">
        <v>170</v>
      </c>
      <c r="D171" s="216"/>
      <c r="E171" s="216"/>
      <c r="F171" s="216"/>
      <c r="G171" s="216"/>
      <c r="H171" s="216"/>
      <c r="I171" s="216"/>
      <c r="J171" s="216"/>
      <c r="K171" s="216"/>
      <c r="S171" s="173"/>
      <c r="AE171" s="173"/>
    </row>
    <row r="172" spans="1:31" s="172" customFormat="1" ht="12" x14ac:dyDescent="0.25">
      <c r="A172" s="9" t="s">
        <v>62</v>
      </c>
      <c r="B172" s="9"/>
      <c r="C172" s="216" t="s">
        <v>171</v>
      </c>
      <c r="D172" s="216"/>
      <c r="E172" s="216"/>
      <c r="F172" s="216"/>
      <c r="G172" s="216"/>
      <c r="H172" s="216"/>
      <c r="I172" s="216"/>
      <c r="J172" s="216"/>
      <c r="K172" s="216"/>
      <c r="S172" s="173"/>
    </row>
    <row r="173" spans="1:31" s="172" customFormat="1" ht="12" x14ac:dyDescent="0.25">
      <c r="A173" s="9" t="s">
        <v>46</v>
      </c>
      <c r="B173" s="9"/>
      <c r="C173" s="216" t="s">
        <v>185</v>
      </c>
      <c r="D173" s="216"/>
      <c r="E173" s="216"/>
      <c r="F173" s="216"/>
      <c r="G173" s="216"/>
      <c r="H173" s="216"/>
      <c r="I173" s="216"/>
      <c r="J173" s="216"/>
      <c r="K173" s="216"/>
      <c r="S173" s="173"/>
    </row>
    <row r="174" spans="1:31" s="172" customFormat="1" ht="12" x14ac:dyDescent="0.25">
      <c r="A174" s="9" t="s">
        <v>47</v>
      </c>
      <c r="B174" s="9"/>
      <c r="C174" s="216" t="s">
        <v>172</v>
      </c>
      <c r="D174" s="216"/>
      <c r="E174" s="216"/>
      <c r="F174" s="216"/>
      <c r="G174" s="216"/>
      <c r="H174" s="216"/>
      <c r="I174" s="216"/>
      <c r="J174" s="216"/>
      <c r="K174" s="216"/>
      <c r="S174" s="173"/>
    </row>
    <row r="175" spans="1:31" s="172" customFormat="1" ht="12" x14ac:dyDescent="0.25">
      <c r="A175" s="9" t="s">
        <v>50</v>
      </c>
      <c r="B175" s="9"/>
      <c r="C175" s="216" t="s">
        <v>173</v>
      </c>
      <c r="D175" s="216"/>
      <c r="E175" s="216"/>
      <c r="F175" s="216"/>
      <c r="G175" s="216"/>
      <c r="H175" s="216"/>
      <c r="I175" s="216"/>
      <c r="J175" s="216"/>
      <c r="K175" s="216"/>
      <c r="S175" s="173"/>
    </row>
    <row r="176" spans="1:31" s="172" customFormat="1" ht="12" x14ac:dyDescent="0.25">
      <c r="A176" s="9"/>
      <c r="B176" s="9"/>
      <c r="C176" s="174"/>
      <c r="D176" s="174"/>
      <c r="E176" s="174"/>
      <c r="F176" s="174"/>
      <c r="G176" s="174"/>
      <c r="H176" s="174"/>
      <c r="I176" s="174"/>
      <c r="J176" s="174"/>
      <c r="K176" s="174"/>
      <c r="S176" s="173"/>
    </row>
    <row r="177" spans="1:19" s="23" customFormat="1" x14ac:dyDescent="0.25">
      <c r="A177" s="14"/>
      <c r="B177" s="14"/>
      <c r="C177" s="65"/>
      <c r="D177" s="39"/>
      <c r="E177" s="39"/>
      <c r="F177" s="65"/>
      <c r="G177" s="65"/>
      <c r="H177" s="65"/>
      <c r="I177" s="65"/>
      <c r="J177" s="14" t="s">
        <v>174</v>
      </c>
      <c r="K177" s="41"/>
      <c r="S177" s="24"/>
    </row>
    <row r="178" spans="1:19" s="42" customFormat="1" x14ac:dyDescent="0.25">
      <c r="A178" s="14"/>
      <c r="B178" s="14"/>
      <c r="C178" s="61"/>
      <c r="D178" s="39"/>
      <c r="E178" s="39"/>
      <c r="F178" s="166" t="s">
        <v>175</v>
      </c>
      <c r="G178" s="166"/>
      <c r="H178" s="166"/>
      <c r="I178" s="61"/>
      <c r="J178" s="175" t="s">
        <v>176</v>
      </c>
      <c r="K178" s="54">
        <v>12</v>
      </c>
      <c r="L178" s="2"/>
      <c r="M178" s="2"/>
      <c r="N178" s="2"/>
      <c r="O178" s="2"/>
      <c r="P178" s="2"/>
      <c r="Q178" s="2"/>
      <c r="R178" s="2"/>
      <c r="S178" s="3"/>
    </row>
    <row r="179" spans="1:19" s="42" customFormat="1" x14ac:dyDescent="0.25">
      <c r="A179" s="14"/>
      <c r="B179" s="14"/>
      <c r="C179" s="61"/>
      <c r="D179" s="39"/>
      <c r="E179" s="39"/>
      <c r="F179" s="166" t="s">
        <v>177</v>
      </c>
      <c r="G179" s="166"/>
      <c r="H179" s="166" t="s">
        <v>178</v>
      </c>
      <c r="I179" s="61"/>
      <c r="J179" s="175" t="s">
        <v>179</v>
      </c>
      <c r="K179" s="54">
        <f>+K178+0.75</f>
        <v>12.75</v>
      </c>
      <c r="L179" s="2"/>
      <c r="M179" s="2"/>
      <c r="N179" s="2"/>
      <c r="O179" s="2"/>
      <c r="P179" s="2"/>
      <c r="Q179" s="2"/>
      <c r="R179" s="2"/>
      <c r="S179" s="3"/>
    </row>
    <row r="180" spans="1:19" s="42" customFormat="1" x14ac:dyDescent="0.25">
      <c r="A180" s="14"/>
      <c r="B180" s="14"/>
      <c r="C180" s="61"/>
      <c r="D180" s="39"/>
      <c r="E180" s="39"/>
      <c r="F180" s="166" t="s">
        <v>180</v>
      </c>
      <c r="G180" s="166"/>
      <c r="H180" s="166">
        <v>250</v>
      </c>
      <c r="I180" s="61"/>
      <c r="J180" s="175" t="s">
        <v>181</v>
      </c>
      <c r="K180" s="176">
        <f>+K179+0.75</f>
        <v>13.5</v>
      </c>
      <c r="L180" s="2"/>
      <c r="M180" s="2"/>
      <c r="N180" s="2"/>
      <c r="O180" s="2"/>
      <c r="P180" s="2"/>
      <c r="Q180" s="2"/>
      <c r="R180" s="2"/>
      <c r="S180" s="3"/>
    </row>
    <row r="181" spans="1:19" s="42" customFormat="1" x14ac:dyDescent="0.25">
      <c r="A181" s="14"/>
      <c r="B181" s="14"/>
      <c r="C181" s="61"/>
      <c r="D181" s="39"/>
      <c r="E181" s="39"/>
      <c r="F181" s="61"/>
      <c r="G181" s="61"/>
      <c r="H181" s="61"/>
      <c r="I181" s="61"/>
      <c r="J181" s="175" t="s">
        <v>182</v>
      </c>
      <c r="K181" s="176">
        <f>+K180+0.75</f>
        <v>14.25</v>
      </c>
      <c r="L181" s="2"/>
      <c r="M181" s="2"/>
      <c r="N181" s="2"/>
      <c r="O181" s="2"/>
      <c r="P181" s="2"/>
      <c r="Q181" s="2"/>
      <c r="R181" s="2"/>
      <c r="S181" s="3"/>
    </row>
    <row r="182" spans="1:19" s="42" customFormat="1" x14ac:dyDescent="0.25">
      <c r="A182" s="14"/>
      <c r="B182" s="14"/>
      <c r="C182" s="61"/>
      <c r="D182" s="65"/>
      <c r="E182" s="65"/>
      <c r="F182" s="65"/>
      <c r="G182" s="65"/>
      <c r="H182" s="65"/>
      <c r="I182" s="65"/>
      <c r="J182" s="175" t="s">
        <v>183</v>
      </c>
      <c r="K182" s="176">
        <f>+K181+0.75</f>
        <v>15</v>
      </c>
      <c r="L182" s="2"/>
      <c r="M182" s="2"/>
      <c r="N182" s="2"/>
      <c r="O182" s="2"/>
      <c r="P182" s="2"/>
      <c r="Q182" s="2"/>
      <c r="R182" s="2"/>
      <c r="S182" s="3"/>
    </row>
    <row r="183" spans="1:19" s="42" customFormat="1" x14ac:dyDescent="0.25">
      <c r="A183" s="14"/>
      <c r="B183" s="14"/>
      <c r="C183" s="61"/>
      <c r="D183" s="65"/>
      <c r="E183" s="65"/>
      <c r="F183" s="65"/>
      <c r="G183" s="65"/>
      <c r="H183" s="65"/>
      <c r="I183" s="61"/>
      <c r="J183" s="65"/>
      <c r="L183" s="2"/>
      <c r="M183" s="2"/>
      <c r="N183" s="2"/>
      <c r="O183" s="2"/>
      <c r="P183" s="2"/>
      <c r="Q183" s="2"/>
      <c r="R183" s="2"/>
      <c r="S183" s="3"/>
    </row>
    <row r="184" spans="1:19" s="42" customFormat="1" x14ac:dyDescent="0.25">
      <c r="A184" s="14"/>
      <c r="B184" s="14"/>
      <c r="C184" s="61"/>
      <c r="D184" s="65"/>
      <c r="E184" s="65"/>
      <c r="F184" s="65"/>
      <c r="G184" s="65"/>
      <c r="H184" s="65"/>
      <c r="I184" s="61"/>
      <c r="J184" s="61"/>
      <c r="K184" s="63"/>
      <c r="L184" s="2"/>
      <c r="M184" s="2"/>
      <c r="N184" s="2"/>
      <c r="O184" s="2"/>
      <c r="P184" s="2"/>
      <c r="Q184" s="2"/>
      <c r="R184" s="2"/>
      <c r="S184" s="3"/>
    </row>
    <row r="185" spans="1:19" s="42" customFormat="1" x14ac:dyDescent="0.25">
      <c r="A185" s="14"/>
      <c r="B185" s="14"/>
      <c r="C185" s="61"/>
      <c r="D185" s="61"/>
      <c r="E185" s="61"/>
      <c r="F185" s="61"/>
      <c r="G185" s="61"/>
      <c r="H185" s="61"/>
      <c r="I185" s="61"/>
      <c r="J185" s="61"/>
      <c r="K185" s="63"/>
      <c r="L185" s="2"/>
      <c r="M185" s="2"/>
      <c r="N185" s="2"/>
      <c r="O185" s="2"/>
      <c r="P185" s="2"/>
      <c r="Q185" s="2"/>
      <c r="R185" s="2"/>
      <c r="S185" s="3"/>
    </row>
    <row r="186" spans="1:19" s="42" customFormat="1" x14ac:dyDescent="0.25">
      <c r="A186" s="14"/>
      <c r="B186" s="14"/>
      <c r="C186" s="61"/>
      <c r="D186" s="61"/>
      <c r="E186" s="61"/>
      <c r="F186" s="61"/>
      <c r="G186" s="61"/>
      <c r="H186" s="61"/>
      <c r="I186" s="61"/>
      <c r="J186" s="61"/>
      <c r="K186" s="63"/>
      <c r="L186" s="2"/>
      <c r="M186" s="2"/>
      <c r="N186" s="2"/>
      <c r="O186" s="2"/>
      <c r="P186" s="2"/>
      <c r="Q186" s="2"/>
      <c r="R186" s="2"/>
      <c r="S186" s="3"/>
    </row>
    <row r="187" spans="1:19" s="42" customFormat="1" x14ac:dyDescent="0.25">
      <c r="A187" s="14"/>
      <c r="B187" s="14"/>
      <c r="C187" s="61"/>
      <c r="D187" s="61"/>
      <c r="E187" s="61"/>
      <c r="F187" s="61"/>
      <c r="G187" s="61"/>
      <c r="H187" s="61"/>
      <c r="I187" s="61"/>
      <c r="J187" s="61"/>
      <c r="K187" s="63"/>
      <c r="L187" s="2"/>
      <c r="M187" s="2"/>
      <c r="N187" s="2"/>
      <c r="O187" s="2"/>
      <c r="P187" s="2"/>
      <c r="Q187" s="2"/>
      <c r="R187" s="2"/>
      <c r="S187" s="3"/>
    </row>
    <row r="188" spans="1:19" s="42" customFormat="1" x14ac:dyDescent="0.25">
      <c r="A188" s="14"/>
      <c r="B188" s="14"/>
      <c r="C188" s="61"/>
      <c r="D188" s="61"/>
      <c r="E188" s="61"/>
      <c r="F188" s="61"/>
      <c r="G188" s="61"/>
      <c r="H188" s="61"/>
      <c r="I188" s="61"/>
      <c r="J188" s="61"/>
      <c r="K188" s="63"/>
      <c r="L188" s="2"/>
      <c r="M188" s="2"/>
      <c r="N188" s="2"/>
      <c r="O188" s="2"/>
      <c r="P188" s="2"/>
      <c r="Q188" s="2"/>
      <c r="R188" s="2"/>
      <c r="S188" s="3"/>
    </row>
  </sheetData>
  <mergeCells count="60">
    <mergeCell ref="C175:K175"/>
    <mergeCell ref="C169:K169"/>
    <mergeCell ref="C170:K170"/>
    <mergeCell ref="C171:K171"/>
    <mergeCell ref="C172:K172"/>
    <mergeCell ref="C173:K173"/>
    <mergeCell ref="C174:K174"/>
    <mergeCell ref="C168:K168"/>
    <mergeCell ref="F145:H145"/>
    <mergeCell ref="F146:H146"/>
    <mergeCell ref="F147:H147"/>
    <mergeCell ref="F148:H148"/>
    <mergeCell ref="F150:H150"/>
    <mergeCell ref="F151:H151"/>
    <mergeCell ref="F152:H152"/>
    <mergeCell ref="I152:J152"/>
    <mergeCell ref="F154:H154"/>
    <mergeCell ref="F155:H155"/>
    <mergeCell ref="F158:H158"/>
    <mergeCell ref="F143:H143"/>
    <mergeCell ref="B54:K54"/>
    <mergeCell ref="B62:K62"/>
    <mergeCell ref="B82:K82"/>
    <mergeCell ref="O82:V82"/>
    <mergeCell ref="B130:K130"/>
    <mergeCell ref="B137:C137"/>
    <mergeCell ref="D139:D140"/>
    <mergeCell ref="I139:I140"/>
    <mergeCell ref="J139:J140"/>
    <mergeCell ref="F141:H141"/>
    <mergeCell ref="F142:H142"/>
    <mergeCell ref="G27:G28"/>
    <mergeCell ref="H27:H28"/>
    <mergeCell ref="I27:I28"/>
    <mergeCell ref="J27:J28"/>
    <mergeCell ref="K27:K28"/>
    <mergeCell ref="D27:D28"/>
    <mergeCell ref="E27:E28"/>
    <mergeCell ref="F27:F28"/>
    <mergeCell ref="B7:B8"/>
    <mergeCell ref="C7:C8"/>
    <mergeCell ref="D7:D8"/>
    <mergeCell ref="E7:E8"/>
    <mergeCell ref="F7:F8"/>
    <mergeCell ref="F144:H144"/>
    <mergeCell ref="G7:G8"/>
    <mergeCell ref="A1:K1"/>
    <mergeCell ref="A2:K2"/>
    <mergeCell ref="A3:K3"/>
    <mergeCell ref="B5:C5"/>
    <mergeCell ref="H5:K5"/>
    <mergeCell ref="B6:K6"/>
    <mergeCell ref="B53:C53"/>
    <mergeCell ref="H7:H8"/>
    <mergeCell ref="I7:I8"/>
    <mergeCell ref="J7:J8"/>
    <mergeCell ref="K7:K8"/>
    <mergeCell ref="B26:K26"/>
    <mergeCell ref="B27:B28"/>
    <mergeCell ref="C27:C28"/>
  </mergeCells>
  <pageMargins left="0.7" right="0.7" top="0" bottom="0.5" header="0.3" footer="0.3"/>
  <pageSetup scale="86" fitToHeight="0" orientation="landscape" r:id="rId1"/>
  <headerFooter alignWithMargins="0">
    <oddHeader xml:space="preserve">&amp;C
&amp;G
</oddHeader>
  </headerFooter>
  <rowBreaks count="3" manualBreakCount="3">
    <brk id="50" max="10" man="1"/>
    <brk id="90" max="10" man="1"/>
    <brk id="128" max="10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FY21 2-13-20</vt:lpstr>
      <vt:lpstr>'FY21 2-13-20'!Print_Area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Batista</dc:creator>
  <cp:lastModifiedBy>Marisa Batista</cp:lastModifiedBy>
  <cp:lastPrinted>2020-01-28T21:46:16Z</cp:lastPrinted>
  <dcterms:created xsi:type="dcterms:W3CDTF">2020-01-28T21:30:11Z</dcterms:created>
  <dcterms:modified xsi:type="dcterms:W3CDTF">2020-02-27T15:48:44Z</dcterms:modified>
</cp:coreProperties>
</file>